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nfluenceecology-my.sharepoint.com/personal/darryl_anderle_influenceecology_com/Documents/Microsoft Teams Chat Files/"/>
    </mc:Choice>
  </mc:AlternateContent>
  <xr:revisionPtr revIDLastSave="13" documentId="8_{94C0EF90-D215-4EA6-B8CB-7A33BCE7AEF8}" xr6:coauthVersionLast="46" xr6:coauthVersionMax="46" xr10:uidLastSave="{3078BBB8-58CD-44E3-AF70-E5BAD697B992}"/>
  <workbookProtection workbookPassword="E1AD" lockStructure="1"/>
  <bookViews>
    <workbookView xWindow="28680" yWindow="-120" windowWidth="29040" windowHeight="15840" tabRatio="448" activeTab="2" xr2:uid="{00000000-000D-0000-FFFF-FFFF00000000}"/>
  </bookViews>
  <sheets>
    <sheet name="HEALTH" sheetId="1" r:id="rId1"/>
    <sheet name="MONEY" sheetId="4" r:id="rId2"/>
    <sheet name="INCOME" sheetId="6" r:id="rId3"/>
  </sheets>
  <definedNames>
    <definedName name="_xlnm.Print_Area" localSheetId="0">HEALTH!$A$2:$O$40</definedName>
    <definedName name="_xlnm.Print_Area" localSheetId="2">INCOME!$A$2:$O$41</definedName>
    <definedName name="_xlnm.Print_Area" localSheetId="1">MONEY!$A$2:$O$40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K5" i="1"/>
  <c r="J5" i="1"/>
  <c r="I5" i="1"/>
  <c r="H5" i="1"/>
  <c r="G5" i="1"/>
  <c r="H16" i="1"/>
  <c r="F10" i="6" l="1"/>
  <c r="G14" i="6" s="1"/>
  <c r="H10" i="6"/>
  <c r="I10" i="6" s="1"/>
  <c r="G1" i="6"/>
  <c r="K44" i="6" s="1"/>
  <c r="D6" i="6"/>
  <c r="L5" i="4"/>
  <c r="K5" i="4"/>
  <c r="J5" i="4"/>
  <c r="I5" i="4"/>
  <c r="H5" i="4"/>
  <c r="G5" i="4"/>
  <c r="J3" i="6"/>
  <c r="G3" i="6"/>
  <c r="G1" i="4"/>
  <c r="J42" i="4" s="1"/>
  <c r="D6" i="4"/>
  <c r="J3" i="4"/>
  <c r="G3" i="4"/>
  <c r="B3" i="4"/>
  <c r="L43" i="4"/>
  <c r="L42" i="4"/>
  <c r="A39" i="4"/>
  <c r="D10" i="4"/>
  <c r="L15" i="4" s="1"/>
  <c r="L18" i="4" s="1"/>
  <c r="M22" i="4"/>
  <c r="M25" i="4" s="1"/>
  <c r="L13" i="4"/>
  <c r="K13" i="4"/>
  <c r="J13" i="4"/>
  <c r="I13" i="4"/>
  <c r="H13" i="4"/>
  <c r="G13" i="4"/>
  <c r="L12" i="4"/>
  <c r="L11" i="4"/>
  <c r="I42" i="1"/>
  <c r="I11" i="1" s="1"/>
  <c r="A39" i="1"/>
  <c r="D10" i="1"/>
  <c r="M22" i="1"/>
  <c r="M23" i="1" s="1"/>
  <c r="I16" i="1"/>
  <c r="H42" i="1"/>
  <c r="K43" i="1"/>
  <c r="K12" i="1" s="1"/>
  <c r="J43" i="1"/>
  <c r="J12" i="1" s="1"/>
  <c r="I43" i="1"/>
  <c r="I12" i="1" s="1"/>
  <c r="H43" i="1"/>
  <c r="H12" i="1" s="1"/>
  <c r="K42" i="1"/>
  <c r="K11" i="1" s="1"/>
  <c r="M25" i="1"/>
  <c r="K16" i="1"/>
  <c r="J42" i="1"/>
  <c r="J11" i="1" s="1"/>
  <c r="J16" i="1"/>
  <c r="G43" i="1"/>
  <c r="G12" i="1" s="1"/>
  <c r="G42" i="1"/>
  <c r="G11" i="1" s="1"/>
  <c r="L42" i="1"/>
  <c r="L43" i="1"/>
  <c r="G13" i="1"/>
  <c r="H13" i="1"/>
  <c r="I13" i="1"/>
  <c r="J13" i="1"/>
  <c r="K13" i="1"/>
  <c r="L13" i="1"/>
  <c r="B3" i="1"/>
  <c r="L12" i="1"/>
  <c r="L11" i="1"/>
  <c r="I14" i="6" l="1"/>
  <c r="J10" i="6"/>
  <c r="H14" i="6"/>
  <c r="G5" i="6"/>
  <c r="K16" i="4"/>
  <c r="G44" i="6"/>
  <c r="G13" i="6" s="1"/>
  <c r="G16" i="6" s="1"/>
  <c r="F19" i="6" s="1"/>
  <c r="I43" i="4"/>
  <c r="I12" i="4" s="1"/>
  <c r="H43" i="4"/>
  <c r="H12" i="4" s="1"/>
  <c r="M23" i="4"/>
  <c r="H16" i="4"/>
  <c r="I16" i="4"/>
  <c r="J16" i="4"/>
  <c r="G42" i="4"/>
  <c r="H5" i="6"/>
  <c r="G15" i="1"/>
  <c r="F18" i="1" s="1"/>
  <c r="I5" i="6"/>
  <c r="K5" i="6"/>
  <c r="L5" i="6"/>
  <c r="J5" i="6"/>
  <c r="H15" i="1"/>
  <c r="H18" i="1" s="1"/>
  <c r="J15" i="1"/>
  <c r="J18" i="1" s="1"/>
  <c r="L15" i="1"/>
  <c r="L18" i="1" s="1"/>
  <c r="K15" i="1"/>
  <c r="M29" i="1" s="1"/>
  <c r="I15" i="1"/>
  <c r="I18" i="1" s="1"/>
  <c r="J11" i="4"/>
  <c r="J15" i="4"/>
  <c r="J18" i="4" s="1"/>
  <c r="H11" i="1"/>
  <c r="K42" i="4"/>
  <c r="L44" i="6"/>
  <c r="M24" i="1"/>
  <c r="G43" i="4"/>
  <c r="G12" i="4" s="1"/>
  <c r="H44" i="6"/>
  <c r="M24" i="4"/>
  <c r="H42" i="4"/>
  <c r="J43" i="4"/>
  <c r="J12" i="4" s="1"/>
  <c r="I44" i="6"/>
  <c r="I42" i="4"/>
  <c r="K43" i="4"/>
  <c r="K12" i="4" s="1"/>
  <c r="J44" i="6"/>
  <c r="J14" i="6" l="1"/>
  <c r="K10" i="6"/>
  <c r="K18" i="1"/>
  <c r="G15" i="4"/>
  <c r="F18" i="4" s="1"/>
  <c r="G11" i="4"/>
  <c r="H13" i="6"/>
  <c r="H16" i="6" s="1"/>
  <c r="H19" i="6" s="1"/>
  <c r="K11" i="4"/>
  <c r="K15" i="4"/>
  <c r="H15" i="4"/>
  <c r="H18" i="4" s="1"/>
  <c r="H11" i="4"/>
  <c r="I15" i="4"/>
  <c r="I18" i="4" s="1"/>
  <c r="I11" i="4"/>
  <c r="L10" i="6" l="1"/>
  <c r="L14" i="6" s="1"/>
  <c r="K14" i="6"/>
  <c r="I13" i="6"/>
  <c r="M29" i="4"/>
  <c r="K18" i="4"/>
  <c r="I16" i="6" l="1"/>
  <c r="I19" i="6" s="1"/>
  <c r="J13" i="6"/>
  <c r="J16" i="6" l="1"/>
  <c r="J19" i="6" s="1"/>
  <c r="K13" i="6"/>
  <c r="K16" i="6" l="1"/>
  <c r="L13" i="6"/>
  <c r="L16" i="6" s="1"/>
  <c r="L19" i="6" s="1"/>
  <c r="M30" i="6" l="1"/>
  <c r="K19" i="6"/>
</calcChain>
</file>

<file path=xl/sharedStrings.xml><?xml version="1.0" encoding="utf-8"?>
<sst xmlns="http://schemas.openxmlformats.org/spreadsheetml/2006/main" count="65" uniqueCount="42">
  <si>
    <t>Periods</t>
  </si>
  <si>
    <t>Starting Measure</t>
  </si>
  <si>
    <t>Goal Measure</t>
  </si>
  <si>
    <t>Actual Measure</t>
  </si>
  <si>
    <t>Percent of Goal</t>
  </si>
  <si>
    <t>Targeted Change</t>
  </si>
  <si>
    <t>Name:</t>
  </si>
  <si>
    <t>Program:</t>
  </si>
  <si>
    <t>Measure:</t>
  </si>
  <si>
    <t>I am Measuring</t>
  </si>
  <si>
    <t>Adjust for late Start</t>
  </si>
  <si>
    <t xml:space="preserve">Enter Your Starting Metric </t>
  </si>
  <si>
    <t xml:space="preserve">Enter Your Starting Month </t>
  </si>
  <si>
    <t xml:space="preserve">Enter Your Ending Metric </t>
  </si>
  <si>
    <t xml:space="preserve">Monthly Cumulative Metric </t>
  </si>
  <si>
    <t xml:space="preserve">   Step 3: To the left, enter your starting metric and your ending metric.</t>
  </si>
  <si>
    <t>Metric to report (input this number into your Study Module )</t>
  </si>
  <si>
    <t xml:space="preserve">Copyright 2011-2019 Influence Ecology, LLC             </t>
  </si>
  <si>
    <r>
      <t xml:space="preserve">   Step 4: In the blue shaded cells, enter the monthly actual </t>
    </r>
    <r>
      <rPr>
        <u/>
        <sz val="11.5"/>
        <color rgb="FF0000FF"/>
        <rFont val="Arial"/>
        <family val="2"/>
      </rPr>
      <t>cumulative</t>
    </r>
    <r>
      <rPr>
        <sz val="11.5"/>
        <color indexed="12"/>
        <rFont val="Arial"/>
        <family val="2"/>
      </rPr>
      <t xml:space="preserve"> metric for the period. Report the % metric from the green area.</t>
    </r>
  </si>
  <si>
    <t xml:space="preserve">   INCOME</t>
  </si>
  <si>
    <t xml:space="preserve">Your Starting Month </t>
  </si>
  <si>
    <t xml:space="preserve">   Step 1.  To enable this calculator, please read the detailed instructions below and answer the questions.</t>
  </si>
  <si>
    <t xml:space="preserve">Total Anticipated Income </t>
  </si>
  <si>
    <t xml:space="preserve">   Step 2:  Enter your Total Anticipated Income to the left.</t>
  </si>
  <si>
    <r>
      <t xml:space="preserve">  </t>
    </r>
    <r>
      <rPr>
        <sz val="12"/>
        <color rgb="FF0000FF"/>
        <rFont val="Arial"/>
        <family val="2"/>
      </rPr>
      <t xml:space="preserve"> Step 3:  In the blue shaded cells, enter the monthly </t>
    </r>
    <r>
      <rPr>
        <u/>
        <sz val="12"/>
        <color rgb="FF0000FF"/>
        <rFont val="Arial"/>
        <family val="2"/>
      </rPr>
      <t>actual income for each month</t>
    </r>
    <r>
      <rPr>
        <sz val="12"/>
        <color rgb="FF0000FF"/>
        <rFont val="Arial"/>
        <family val="2"/>
      </rPr>
      <t>. Report the % metric from the green area.</t>
    </r>
  </si>
  <si>
    <t>Monthly Actual Income</t>
  </si>
  <si>
    <t>Cummulative Actual Income</t>
  </si>
  <si>
    <t xml:space="preserve">What country and currency are you reporting?   </t>
  </si>
  <si>
    <t xml:space="preserve">Have you read the detailed instructions and do you understand them?  If "yes", enter "YES" in the box:    </t>
  </si>
  <si>
    <t>Note:  This calculator measures against anticipated income that has been averaged for the number of months being reported.  A metric over 0% indicates you're on track to exceed your anticipated income.</t>
  </si>
  <si>
    <t>MAP</t>
  </si>
  <si>
    <t xml:space="preserve">   Step 2: To the left, enter the number (4 or 10) that correlates to the month you MAP Cohort began: 4 = April and 10 = October</t>
  </si>
  <si>
    <t xml:space="preserve">   Step 1: To the left, enter your starting metric and your ending metric.</t>
  </si>
  <si>
    <r>
      <t xml:space="preserve">   Step 2: In the blue shaded cells, enter the monthly actual </t>
    </r>
    <r>
      <rPr>
        <u/>
        <sz val="11.5"/>
        <color rgb="FF0000FF"/>
        <rFont val="Arial"/>
        <family val="2"/>
      </rPr>
      <t>cumulative</t>
    </r>
    <r>
      <rPr>
        <sz val="11.5"/>
        <color indexed="12"/>
        <rFont val="Arial"/>
        <family val="2"/>
      </rPr>
      <t xml:space="preserve"> metric for the period. Report the % metric from the green area.</t>
    </r>
  </si>
  <si>
    <r>
      <rPr>
        <sz val="11.5"/>
        <color theme="9" tint="-0.249977111117893"/>
        <rFont val="Arial"/>
        <family val="2"/>
      </rPr>
      <t xml:space="preserve">   Step 1: </t>
    </r>
    <r>
      <rPr>
        <sz val="11.5"/>
        <color rgb="FF0432FF"/>
        <rFont val="Arial"/>
        <family val="2"/>
      </rPr>
      <t>Enter your name and the specific action (or result, only if your fit to measure a result) that you're measuring.</t>
    </r>
  </si>
  <si>
    <t>Copyright 2011-2021 Influence Ecology, LLC</t>
  </si>
  <si>
    <t xml:space="preserve">Copyright 2011-2021 Influence Ecology, LLC             </t>
  </si>
  <si>
    <t xml:space="preserve">Think accurately and objectively to determine the income you anticipate making in the forthcoming months.  Do not determine this figure based on what you hope, dream or aspire to produce; rather, calculate this figure based on what you already expect to make considering your historical data and any contracted increases. Please do not factor in pending contracts and hoped-for income or that you are participating in this program.
The amount is based on the 6 months that you are reporting.  </t>
  </si>
  <si>
    <t>Paul</t>
  </si>
  <si>
    <t>walking</t>
  </si>
  <si>
    <t>yes</t>
  </si>
  <si>
    <t>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</si>
</sst>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14"/>
      <color rgb="FF3366FF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indexed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4"/>
      <color indexed="12"/>
      <name val="Arial"/>
      <family val="2"/>
    </font>
    <font>
      <sz val="11.5"/>
      <color indexed="12"/>
      <name val="Arial"/>
      <family val="2"/>
    </font>
    <font>
      <sz val="11.5"/>
      <color theme="0"/>
      <name val="Arial"/>
      <family val="2"/>
    </font>
    <font>
      <sz val="11.5"/>
      <name val="Arial"/>
      <family val="2"/>
    </font>
    <font>
      <u/>
      <sz val="11.5"/>
      <color rgb="FF0000FF"/>
      <name val="Arial"/>
      <family val="2"/>
    </font>
    <font>
      <sz val="11.5"/>
      <color rgb="FF0432FF"/>
      <name val="Arial"/>
      <family val="2"/>
    </font>
    <font>
      <sz val="11.5"/>
      <color theme="9" tint="-0.249977111117893"/>
      <name val="Arial"/>
      <family val="2"/>
    </font>
    <font>
      <sz val="12"/>
      <color rgb="FF0432FF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u/>
      <sz val="12"/>
      <color rgb="FF0000FF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89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/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/>
    </xf>
    <xf numFmtId="0" fontId="19" fillId="3" borderId="0" xfId="0" applyFont="1" applyFill="1"/>
    <xf numFmtId="49" fontId="20" fillId="3" borderId="0" xfId="0" applyNumberFormat="1" applyFont="1" applyFill="1"/>
    <xf numFmtId="0" fontId="19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3" fontId="14" fillId="3" borderId="0" xfId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164" fontId="17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164" fontId="13" fillId="3" borderId="0" xfId="1" applyNumberFormat="1" applyFont="1" applyFill="1" applyBorder="1" applyAlignment="1">
      <alignment horizontal="right" vertical="center"/>
    </xf>
    <xf numFmtId="43" fontId="3" fillId="3" borderId="0" xfId="1" applyFont="1" applyFill="1" applyBorder="1" applyAlignment="1">
      <alignment horizontal="right" vertical="center"/>
    </xf>
    <xf numFmtId="43" fontId="11" fillId="3" borderId="0" xfId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8" fillId="3" borderId="0" xfId="0" applyNumberFormat="1" applyFont="1" applyFill="1" applyBorder="1" applyAlignment="1">
      <alignment horizontal="center" vertical="center"/>
    </xf>
    <xf numFmtId="9" fontId="8" fillId="3" borderId="0" xfId="12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9" fontId="4" fillId="5" borderId="4" xfId="0" applyNumberFormat="1" applyFont="1" applyFill="1" applyBorder="1" applyAlignment="1">
      <alignment horizontal="center" vertical="center"/>
    </xf>
    <xf numFmtId="37" fontId="21" fillId="4" borderId="6" xfId="1" applyNumberFormat="1" applyFont="1" applyFill="1" applyBorder="1" applyAlignment="1" applyProtection="1">
      <alignment horizontal="center" vertical="center"/>
      <protection locked="0"/>
    </xf>
    <xf numFmtId="37" fontId="9" fillId="3" borderId="0" xfId="1" applyNumberFormat="1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>
      <alignment horizontal="center" vertical="center"/>
    </xf>
    <xf numFmtId="37" fontId="21" fillId="4" borderId="16" xfId="1" applyNumberFormat="1" applyFont="1" applyFill="1" applyBorder="1" applyAlignment="1" applyProtection="1">
      <alignment horizontal="center" vertical="center"/>
      <protection locked="0"/>
    </xf>
    <xf numFmtId="164" fontId="8" fillId="3" borderId="15" xfId="1" applyNumberFormat="1" applyFont="1" applyFill="1" applyBorder="1" applyAlignment="1">
      <alignment horizontal="center" vertical="center"/>
    </xf>
    <xf numFmtId="164" fontId="17" fillId="3" borderId="15" xfId="1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9" fontId="8" fillId="3" borderId="15" xfId="0" applyNumberFormat="1" applyFont="1" applyFill="1" applyBorder="1" applyAlignment="1">
      <alignment horizontal="center" vertical="center"/>
    </xf>
    <xf numFmtId="10" fontId="8" fillId="3" borderId="15" xfId="0" applyNumberFormat="1" applyFont="1" applyFill="1" applyBorder="1" applyAlignment="1">
      <alignment horizontal="center" vertical="center"/>
    </xf>
    <xf numFmtId="9" fontId="4" fillId="5" borderId="13" xfId="0" applyNumberFormat="1" applyFont="1" applyFill="1" applyBorder="1" applyAlignment="1">
      <alignment horizontal="center" vertical="center"/>
    </xf>
    <xf numFmtId="0" fontId="20" fillId="3" borderId="0" xfId="0" applyFont="1" applyFill="1"/>
    <xf numFmtId="165" fontId="20" fillId="3" borderId="0" xfId="12" applyNumberFormat="1" applyFont="1" applyFill="1"/>
    <xf numFmtId="0" fontId="22" fillId="3" borderId="0" xfId="0" applyFont="1" applyFill="1"/>
    <xf numFmtId="0" fontId="23" fillId="3" borderId="0" xfId="0" applyFont="1" applyFill="1"/>
    <xf numFmtId="9" fontId="24" fillId="3" borderId="0" xfId="0" applyNumberFormat="1" applyFont="1" applyFill="1" applyBorder="1" applyAlignment="1">
      <alignment horizontal="right" vertical="center"/>
    </xf>
    <xf numFmtId="9" fontId="24" fillId="3" borderId="0" xfId="0" applyNumberFormat="1" applyFont="1" applyFill="1" applyBorder="1" applyAlignment="1">
      <alignment horizontal="right"/>
    </xf>
    <xf numFmtId="43" fontId="27" fillId="3" borderId="0" xfId="1" applyFont="1" applyFill="1" applyBorder="1" applyAlignment="1">
      <alignment horizontal="center" vertical="center"/>
    </xf>
    <xf numFmtId="43" fontId="27" fillId="3" borderId="15" xfId="1" applyFont="1" applyFill="1" applyBorder="1" applyAlignment="1">
      <alignment horizontal="center" vertical="center"/>
    </xf>
    <xf numFmtId="0" fontId="28" fillId="3" borderId="0" xfId="0" applyFont="1" applyFill="1"/>
    <xf numFmtId="0" fontId="30" fillId="3" borderId="0" xfId="0" applyFont="1" applyFill="1"/>
    <xf numFmtId="0" fontId="10" fillId="3" borderId="0" xfId="0" applyFont="1" applyFill="1" applyAlignment="1">
      <alignment horizontal="right"/>
    </xf>
    <xf numFmtId="164" fontId="21" fillId="4" borderId="6" xfId="1" applyNumberFormat="1" applyFont="1" applyFill="1" applyBorder="1" applyAlignment="1" applyProtection="1">
      <alignment horizontal="center" vertical="center"/>
      <protection locked="0"/>
    </xf>
    <xf numFmtId="164" fontId="21" fillId="4" borderId="4" xfId="1" applyNumberFormat="1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Protection="1">
      <protection locked="0"/>
    </xf>
    <xf numFmtId="0" fontId="0" fillId="3" borderId="0" xfId="0" applyFill="1" applyProtection="1"/>
    <xf numFmtId="0" fontId="1" fillId="3" borderId="0" xfId="0" applyFont="1" applyFill="1" applyProtection="1"/>
    <xf numFmtId="0" fontId="20" fillId="3" borderId="0" xfId="0" applyFont="1" applyFill="1" applyProtection="1"/>
    <xf numFmtId="0" fontId="30" fillId="3" borderId="0" xfId="0" applyFont="1" applyFill="1" applyProtection="1"/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7" fontId="26" fillId="3" borderId="0" xfId="1" applyNumberFormat="1" applyFont="1" applyFill="1" applyBorder="1" applyAlignment="1" applyProtection="1">
      <alignment horizontal="left" vertical="center"/>
    </xf>
    <xf numFmtId="43" fontId="27" fillId="3" borderId="0" xfId="1" applyFont="1" applyFill="1" applyBorder="1" applyAlignment="1" applyProtection="1">
      <alignment horizontal="center" vertical="center"/>
    </xf>
    <xf numFmtId="43" fontId="27" fillId="3" borderId="15" xfId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37" fontId="9" fillId="3" borderId="0" xfId="1" applyNumberFormat="1" applyFont="1" applyFill="1" applyBorder="1" applyAlignment="1" applyProtection="1">
      <alignment horizontal="center" vertical="center"/>
    </xf>
    <xf numFmtId="0" fontId="28" fillId="3" borderId="0" xfId="0" applyFont="1" applyFill="1" applyProtection="1"/>
    <xf numFmtId="0" fontId="12" fillId="3" borderId="3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right" vertical="center"/>
    </xf>
    <xf numFmtId="164" fontId="13" fillId="3" borderId="0" xfId="1" applyNumberFormat="1" applyFont="1" applyFill="1" applyBorder="1" applyAlignment="1" applyProtection="1">
      <alignment horizontal="right" vertical="center"/>
    </xf>
    <xf numFmtId="43" fontId="3" fillId="3" borderId="0" xfId="1" applyFont="1" applyFill="1" applyBorder="1" applyAlignment="1" applyProtection="1">
      <alignment horizontal="right" vertical="center"/>
    </xf>
    <xf numFmtId="164" fontId="8" fillId="3" borderId="0" xfId="1" applyNumberFormat="1" applyFont="1" applyFill="1" applyBorder="1" applyAlignment="1" applyProtection="1">
      <alignment horizontal="center" vertical="center"/>
    </xf>
    <xf numFmtId="164" fontId="8" fillId="3" borderId="15" xfId="1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 applyProtection="1">
      <alignment horizontal="right" vertical="center"/>
    </xf>
    <xf numFmtId="43" fontId="11" fillId="3" borderId="0" xfId="1" applyFont="1" applyFill="1" applyBorder="1" applyAlignment="1" applyProtection="1">
      <alignment horizontal="right" vertical="center"/>
    </xf>
    <xf numFmtId="164" fontId="17" fillId="3" borderId="0" xfId="1" applyNumberFormat="1" applyFont="1" applyFill="1" applyBorder="1" applyAlignment="1" applyProtection="1">
      <alignment horizontal="center" vertical="center"/>
    </xf>
    <xf numFmtId="164" fontId="17" fillId="3" borderId="15" xfId="1" applyNumberFormat="1" applyFont="1" applyFill="1" applyBorder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9" fontId="8" fillId="3" borderId="0" xfId="0" applyNumberFormat="1" applyFont="1" applyFill="1" applyBorder="1" applyAlignment="1" applyProtection="1">
      <alignment horizontal="center" vertical="center"/>
    </xf>
    <xf numFmtId="9" fontId="8" fillId="3" borderId="15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right" vertical="center"/>
    </xf>
    <xf numFmtId="9" fontId="8" fillId="3" borderId="0" xfId="12" applyFont="1" applyFill="1" applyBorder="1" applyAlignment="1" applyProtection="1">
      <alignment horizontal="center" vertical="center"/>
    </xf>
    <xf numFmtId="10" fontId="8" fillId="3" borderId="15" xfId="0" applyNumberFormat="1" applyFont="1" applyFill="1" applyBorder="1" applyAlignment="1" applyProtection="1">
      <alignment horizontal="center" vertical="center"/>
    </xf>
    <xf numFmtId="9" fontId="4" fillId="5" borderId="4" xfId="0" applyNumberFormat="1" applyFont="1" applyFill="1" applyBorder="1" applyAlignment="1" applyProtection="1">
      <alignment horizontal="center" vertical="center"/>
    </xf>
    <xf numFmtId="9" fontId="4" fillId="5" borderId="13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Protection="1"/>
    <xf numFmtId="0" fontId="22" fillId="3" borderId="0" xfId="0" applyFont="1" applyFill="1" applyProtection="1"/>
    <xf numFmtId="0" fontId="23" fillId="3" borderId="0" xfId="0" applyFont="1" applyFill="1" applyProtection="1"/>
    <xf numFmtId="165" fontId="20" fillId="3" borderId="0" xfId="12" applyNumberFormat="1" applyFont="1" applyFill="1" applyProtection="1"/>
    <xf numFmtId="9" fontId="24" fillId="3" borderId="0" xfId="0" applyNumberFormat="1" applyFont="1" applyFill="1" applyBorder="1" applyAlignment="1" applyProtection="1">
      <alignment horizontal="right" vertical="center"/>
    </xf>
    <xf numFmtId="9" fontId="24" fillId="3" borderId="0" xfId="0" applyNumberFormat="1" applyFont="1" applyFill="1" applyBorder="1" applyAlignment="1" applyProtection="1">
      <alignment horizontal="right"/>
    </xf>
    <xf numFmtId="0" fontId="19" fillId="3" borderId="0" xfId="0" applyFont="1" applyFill="1" applyProtection="1"/>
    <xf numFmtId="43" fontId="14" fillId="3" borderId="0" xfId="1" applyFont="1" applyFill="1" applyBorder="1" applyAlignment="1" applyProtection="1">
      <alignment horizontal="center" vertical="center"/>
    </xf>
    <xf numFmtId="49" fontId="20" fillId="3" borderId="0" xfId="0" applyNumberFormat="1" applyFont="1" applyFill="1" applyProtection="1"/>
    <xf numFmtId="0" fontId="10" fillId="3" borderId="0" xfId="0" applyFont="1" applyFill="1" applyAlignment="1" applyProtection="1">
      <alignment horizontal="right"/>
    </xf>
    <xf numFmtId="0" fontId="32" fillId="3" borderId="0" xfId="0" applyFont="1" applyFill="1" applyProtection="1"/>
    <xf numFmtId="0" fontId="2" fillId="3" borderId="0" xfId="0" applyFont="1" applyFill="1" applyBorder="1" applyAlignment="1" applyProtection="1">
      <alignment horizontal="center" vertical="center"/>
    </xf>
    <xf numFmtId="37" fontId="33" fillId="3" borderId="0" xfId="1" applyNumberFormat="1" applyFont="1" applyFill="1" applyBorder="1" applyAlignment="1" applyProtection="1">
      <alignment horizontal="left" vertical="center"/>
    </xf>
    <xf numFmtId="43" fontId="14" fillId="3" borderId="5" xfId="1" applyFont="1" applyFill="1" applyBorder="1" applyAlignment="1" applyProtection="1">
      <alignment horizontal="center" vertical="center"/>
    </xf>
    <xf numFmtId="164" fontId="36" fillId="6" borderId="6" xfId="1" applyNumberFormat="1" applyFont="1" applyFill="1" applyBorder="1" applyAlignment="1" applyProtection="1">
      <alignment horizontal="center" vertical="center"/>
    </xf>
    <xf numFmtId="164" fontId="36" fillId="6" borderId="4" xfId="1" applyNumberFormat="1" applyFont="1" applyFill="1" applyBorder="1" applyAlignment="1" applyProtection="1">
      <alignment horizontal="center" vertical="center"/>
    </xf>
    <xf numFmtId="164" fontId="8" fillId="3" borderId="5" xfId="1" applyNumberFormat="1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9" fontId="4" fillId="5" borderId="11" xfId="0" applyNumberFormat="1" applyFont="1" applyFill="1" applyBorder="1" applyAlignment="1" applyProtection="1">
      <alignment horizontal="center" vertical="center"/>
    </xf>
    <xf numFmtId="37" fontId="33" fillId="3" borderId="0" xfId="1" applyNumberFormat="1" applyFont="1" applyFill="1" applyBorder="1" applyAlignment="1" applyProtection="1">
      <alignment horizontal="right" vertical="center"/>
    </xf>
    <xf numFmtId="37" fontId="33" fillId="3" borderId="0" xfId="1" applyNumberFormat="1" applyFont="1" applyFill="1" applyBorder="1" applyAlignment="1" applyProtection="1">
      <alignment horizontal="center" vertical="center" wrapText="1"/>
    </xf>
    <xf numFmtId="37" fontId="33" fillId="3" borderId="0" xfId="1" applyNumberFormat="1" applyFont="1" applyFill="1" applyBorder="1" applyAlignment="1" applyProtection="1">
      <alignment horizontal="right" vertical="center" wrapText="1"/>
    </xf>
    <xf numFmtId="0" fontId="37" fillId="3" borderId="3" xfId="0" applyFont="1" applyFill="1" applyBorder="1" applyAlignment="1" applyProtection="1">
      <alignment horizontal="right" vertical="center"/>
    </xf>
    <xf numFmtId="165" fontId="22" fillId="3" borderId="0" xfId="14" applyNumberFormat="1" applyFont="1" applyFill="1" applyProtection="1"/>
    <xf numFmtId="43" fontId="8" fillId="3" borderId="0" xfId="0" applyNumberFormat="1" applyFont="1" applyFill="1" applyBorder="1" applyAlignment="1" applyProtection="1">
      <alignment horizontal="center" vertical="center"/>
    </xf>
    <xf numFmtId="37" fontId="21" fillId="4" borderId="10" xfId="1" applyNumberFormat="1" applyFont="1" applyFill="1" applyBorder="1" applyAlignment="1" applyProtection="1">
      <alignment horizontal="center" vertical="center"/>
      <protection locked="0"/>
    </xf>
    <xf numFmtId="37" fontId="21" fillId="4" borderId="11" xfId="1" applyNumberFormat="1" applyFont="1" applyFill="1" applyBorder="1" applyAlignment="1" applyProtection="1">
      <alignment horizontal="center" vertical="center"/>
      <protection locked="0"/>
    </xf>
    <xf numFmtId="9" fontId="4" fillId="5" borderId="10" xfId="0" applyNumberFormat="1" applyFont="1" applyFill="1" applyBorder="1" applyAlignment="1">
      <alignment horizontal="center" vertical="center"/>
    </xf>
    <xf numFmtId="9" fontId="4" fillId="5" borderId="11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right" vertical="center"/>
    </xf>
    <xf numFmtId="37" fontId="26" fillId="3" borderId="7" xfId="1" applyNumberFormat="1" applyFont="1" applyFill="1" applyBorder="1" applyAlignment="1" applyProtection="1">
      <alignment horizontal="left" vertical="center"/>
    </xf>
    <xf numFmtId="37" fontId="26" fillId="3" borderId="17" xfId="1" applyNumberFormat="1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38" fillId="3" borderId="0" xfId="0" applyFont="1" applyFill="1" applyAlignment="1" applyProtection="1">
      <alignment horizontal="center" vertical="center"/>
    </xf>
    <xf numFmtId="0" fontId="3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7" fontId="25" fillId="3" borderId="10" xfId="1" applyNumberFormat="1" applyFont="1" applyFill="1" applyBorder="1" applyAlignment="1" applyProtection="1">
      <alignment horizontal="center" vertical="center"/>
      <protection locked="0"/>
    </xf>
    <xf numFmtId="37" fontId="25" fillId="3" borderId="11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4" fillId="4" borderId="10" xfId="0" applyFont="1" applyFill="1" applyBorder="1" applyAlignment="1" applyProtection="1">
      <alignment horizontal="right" vertical="center"/>
    </xf>
    <xf numFmtId="0" fontId="4" fillId="4" borderId="12" xfId="0" applyFont="1" applyFill="1" applyBorder="1" applyAlignment="1" applyProtection="1">
      <alignment horizontal="right" vertical="center"/>
    </xf>
    <xf numFmtId="0" fontId="4" fillId="4" borderId="11" xfId="0" applyFont="1" applyFill="1" applyBorder="1" applyAlignment="1" applyProtection="1">
      <alignment horizontal="right" vertical="center"/>
    </xf>
    <xf numFmtId="0" fontId="4" fillId="5" borderId="10" xfId="0" applyFont="1" applyFill="1" applyBorder="1" applyAlignment="1" applyProtection="1">
      <alignment horizontal="right" vertical="center" wrapText="1"/>
    </xf>
    <xf numFmtId="0" fontId="4" fillId="5" borderId="12" xfId="0" applyFont="1" applyFill="1" applyBorder="1" applyAlignment="1" applyProtection="1">
      <alignment horizontal="right" vertical="center" wrapText="1"/>
    </xf>
    <xf numFmtId="0" fontId="4" fillId="5" borderId="11" xfId="0" applyFont="1" applyFill="1" applyBorder="1" applyAlignment="1" applyProtection="1">
      <alignment horizontal="right" vertical="center" wrapText="1"/>
    </xf>
    <xf numFmtId="9" fontId="4" fillId="5" borderId="10" xfId="0" applyNumberFormat="1" applyFont="1" applyFill="1" applyBorder="1" applyAlignment="1" applyProtection="1">
      <alignment horizontal="center" vertical="center"/>
    </xf>
    <xf numFmtId="9" fontId="4" fillId="5" borderId="11" xfId="0" applyNumberFormat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37" fontId="2" fillId="3" borderId="10" xfId="1" applyNumberFormat="1" applyFont="1" applyFill="1" applyBorder="1" applyAlignment="1" applyProtection="1">
      <alignment horizontal="center" vertical="center"/>
    </xf>
    <xf numFmtId="37" fontId="2" fillId="3" borderId="1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164" fontId="25" fillId="3" borderId="10" xfId="1" applyNumberFormat="1" applyFont="1" applyFill="1" applyBorder="1" applyAlignment="1" applyProtection="1">
      <alignment horizontal="center" vertical="center"/>
      <protection locked="0"/>
    </xf>
    <xf numFmtId="164" fontId="25" fillId="3" borderId="11" xfId="1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/>
    </xf>
    <xf numFmtId="0" fontId="2" fillId="3" borderId="0" xfId="13" applyFont="1" applyFill="1" applyAlignment="1" applyProtection="1">
      <alignment horizontal="left" vertical="top" wrapText="1"/>
    </xf>
    <xf numFmtId="0" fontId="2" fillId="3" borderId="10" xfId="0" applyFont="1" applyFill="1" applyBorder="1" applyAlignment="1" applyProtection="1">
      <alignment horizontal="right" vertical="center"/>
    </xf>
    <xf numFmtId="0" fontId="2" fillId="3" borderId="12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</xf>
    <xf numFmtId="37" fontId="33" fillId="3" borderId="7" xfId="1" applyNumberFormat="1" applyFont="1" applyFill="1" applyBorder="1" applyAlignment="1" applyProtection="1">
      <alignment horizontal="left" vertical="center"/>
    </xf>
    <xf numFmtId="37" fontId="33" fillId="3" borderId="8" xfId="1" applyNumberFormat="1" applyFont="1" applyFill="1" applyBorder="1" applyAlignment="1" applyProtection="1">
      <alignment horizontal="left" vertical="center"/>
    </xf>
    <xf numFmtId="164" fontId="21" fillId="4" borderId="10" xfId="1" applyNumberFormat="1" applyFont="1" applyFill="1" applyBorder="1" applyAlignment="1" applyProtection="1">
      <alignment horizontal="center" vertical="center"/>
      <protection locked="0"/>
    </xf>
    <xf numFmtId="164" fontId="21" fillId="4" borderId="11" xfId="1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right" vertical="center"/>
    </xf>
    <xf numFmtId="0" fontId="4" fillId="6" borderId="12" xfId="0" applyFont="1" applyFill="1" applyBorder="1" applyAlignment="1" applyProtection="1">
      <alignment horizontal="right" vertical="center"/>
    </xf>
    <xf numFmtId="0" fontId="4" fillId="6" borderId="11" xfId="0" applyFont="1" applyFill="1" applyBorder="1" applyAlignment="1" applyProtection="1">
      <alignment horizontal="right" vertical="center"/>
    </xf>
    <xf numFmtId="164" fontId="36" fillId="6" borderId="10" xfId="1" applyNumberFormat="1" applyFont="1" applyFill="1" applyBorder="1" applyAlignment="1" applyProtection="1">
      <alignment horizontal="center" vertical="center"/>
    </xf>
    <xf numFmtId="164" fontId="36" fillId="6" borderId="11" xfId="1" applyNumberFormat="1" applyFont="1" applyFill="1" applyBorder="1" applyAlignment="1" applyProtection="1">
      <alignment horizontal="center" vertical="center"/>
    </xf>
  </cellXfs>
  <cellStyles count="15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3" xr:uid="{5F82B38F-CA8F-4A47-BFD0-0940FD6C31C4}"/>
    <cellStyle name="Percent" xfId="12" builtinId="5"/>
    <cellStyle name="Percent 2" xfId="14" xr:uid="{46979AF5-1121-4E18-87B4-AA3F3F02D203}"/>
  </cellStyles>
  <dxfs count="40"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fgColor auto="1"/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fgColor theme="1"/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fgColor theme="1"/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ill>
        <patternFill>
          <bgColor theme="5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fgColor theme="1"/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ont>
        <color rgb="FF800000"/>
      </font>
      <fill>
        <patternFill patternType="lightGrid">
          <bgColor rgb="FF800000"/>
        </patternFill>
      </fill>
    </dxf>
    <dxf>
      <fill>
        <patternFill>
          <bgColor theme="5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432FF"/>
      <color rgb="FFA50021"/>
      <color rgb="FF96414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 i="0" baseline="0"/>
              <a:t>Starting Metric &amp; Ending Aim Compared to Monthly Actual</a:t>
            </a:r>
          </a:p>
        </c:rich>
      </c:tx>
      <c:layout>
        <c:manualLayout>
          <c:xMode val="edge"/>
          <c:yMode val="edge"/>
          <c:x val="0.36990596896108702"/>
          <c:y val="3.7656903765690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123298653208699"/>
          <c:y val="0.21338944830774001"/>
          <c:w val="0.71891317893630502"/>
          <c:h val="0.58159084930933103"/>
        </c:manualLayout>
      </c:layout>
      <c:lineChart>
        <c:grouping val="standard"/>
        <c:varyColors val="0"/>
        <c:ser>
          <c:idx val="0"/>
          <c:order val="0"/>
          <c:tx>
            <c:strRef>
              <c:f>HEALTH!$B$11</c:f>
              <c:strCache>
                <c:ptCount val="1"/>
                <c:pt idx="0">
                  <c:v>Starting Measure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HEALTH!$G$11:$L$11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29A-4378-8E64-672F89C43C96}"/>
            </c:ext>
          </c:extLst>
        </c:ser>
        <c:ser>
          <c:idx val="1"/>
          <c:order val="1"/>
          <c:tx>
            <c:strRef>
              <c:f>HEALTH!$B$12</c:f>
              <c:strCache>
                <c:ptCount val="1"/>
                <c:pt idx="0">
                  <c:v>Goal Measure</c:v>
                </c:pt>
              </c:strCache>
            </c:strRef>
          </c:tx>
          <c:spPr>
            <a:ln w="381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HEALTH!$G$12:$L$12</c:f>
              <c:numCache>
                <c:formatCode>_(* #,##0_);_(* \(#,##0\);_(* "-"??_);_(@_)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29A-4378-8E64-672F89C43C96}"/>
            </c:ext>
          </c:extLst>
        </c:ser>
        <c:ser>
          <c:idx val="2"/>
          <c:order val="2"/>
          <c:tx>
            <c:strRef>
              <c:f>HEALTH!$B$13</c:f>
              <c:strCache>
                <c:ptCount val="1"/>
                <c:pt idx="0">
                  <c:v>Actual Measure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D320"/>
                </a:solidFill>
                <a:prstDash val="solid"/>
              </a:ln>
            </c:spPr>
          </c:marker>
          <c:val>
            <c:numRef>
              <c:f>HEALTH!$G$13:$L$13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29A-4378-8E64-672F89C43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99568"/>
        <c:axId val="436099960"/>
      </c:lineChart>
      <c:catAx>
        <c:axId val="43609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60501556674784995"/>
              <c:y val="0.8870306065298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0999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 (Weight, etc.)</a:t>
                </a:r>
              </a:p>
            </c:rich>
          </c:tx>
          <c:layout>
            <c:manualLayout>
              <c:xMode val="edge"/>
              <c:yMode val="edge"/>
              <c:x val="0.18181821996471101"/>
              <c:y val="0.3298838083836009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568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993621965458301E-3"/>
          <c:y val="0.47789099141646102"/>
          <c:w val="0.188312064208707"/>
          <c:h val="0.156347052747360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96" footer="0.51180555555555596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 i="0" baseline="0"/>
              <a:t>Starting Metric &amp; Ending Aim Compared to Monthly Actual</a:t>
            </a:r>
          </a:p>
        </c:rich>
      </c:tx>
      <c:layout>
        <c:manualLayout>
          <c:xMode val="edge"/>
          <c:yMode val="edge"/>
          <c:x val="0.36990596896108702"/>
          <c:y val="3.7656903765690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123298653208699"/>
          <c:y val="0.21338944830774001"/>
          <c:w val="0.71891317893630502"/>
          <c:h val="0.58159084930933103"/>
        </c:manualLayout>
      </c:layout>
      <c:lineChart>
        <c:grouping val="standard"/>
        <c:varyColors val="0"/>
        <c:ser>
          <c:idx val="0"/>
          <c:order val="0"/>
          <c:tx>
            <c:strRef>
              <c:f>MONEY!$B$11</c:f>
              <c:strCache>
                <c:ptCount val="1"/>
                <c:pt idx="0">
                  <c:v>Starting Measure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MONEY!$G$11:$L$11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489-4CB5-86BE-6BADBDC7A8B9}"/>
            </c:ext>
          </c:extLst>
        </c:ser>
        <c:ser>
          <c:idx val="1"/>
          <c:order val="1"/>
          <c:tx>
            <c:strRef>
              <c:f>MONEY!$B$12</c:f>
              <c:strCache>
                <c:ptCount val="1"/>
                <c:pt idx="0">
                  <c:v>Goal Measure</c:v>
                </c:pt>
              </c:strCache>
            </c:strRef>
          </c:tx>
          <c:spPr>
            <a:ln w="381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MONEY!$G$12:$L$12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89-4CB5-86BE-6BADBDC7A8B9}"/>
            </c:ext>
          </c:extLst>
        </c:ser>
        <c:ser>
          <c:idx val="2"/>
          <c:order val="2"/>
          <c:tx>
            <c:strRef>
              <c:f>MONEY!$B$13</c:f>
              <c:strCache>
                <c:ptCount val="1"/>
                <c:pt idx="0">
                  <c:v>Actual Measure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D320"/>
                </a:solidFill>
                <a:prstDash val="solid"/>
              </a:ln>
            </c:spPr>
          </c:marker>
          <c:val>
            <c:numRef>
              <c:f>MONEY!$G$13:$L$13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89-4CB5-86BE-6BADBDC7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99568"/>
        <c:axId val="436099960"/>
      </c:lineChart>
      <c:catAx>
        <c:axId val="43609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60501556674784995"/>
              <c:y val="0.8870306065298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0999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 (Weight, etc.)</a:t>
                </a:r>
              </a:p>
            </c:rich>
          </c:tx>
          <c:layout>
            <c:manualLayout>
              <c:xMode val="edge"/>
              <c:yMode val="edge"/>
              <c:x val="0.18181821996471101"/>
              <c:y val="0.3298838083836009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568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993621965458301E-3"/>
          <c:y val="0.47789099141646102"/>
          <c:w val="0.188312064208707"/>
          <c:h val="0.156347052747360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96" footer="0.51180555555555596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 i="0" baseline="0"/>
              <a:t>Anticipated to Actual Income</a:t>
            </a:r>
          </a:p>
        </c:rich>
      </c:tx>
      <c:layout>
        <c:manualLayout>
          <c:xMode val="edge"/>
          <c:yMode val="edge"/>
          <c:x val="0.36990596896108702"/>
          <c:y val="3.7656903765690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123298653208699"/>
          <c:y val="0.21338944830774001"/>
          <c:w val="0.71891317893630502"/>
          <c:h val="0.58159084930933103"/>
        </c:manualLayout>
      </c:layout>
      <c:lineChart>
        <c:grouping val="standard"/>
        <c:varyColors val="0"/>
        <c:ser>
          <c:idx val="1"/>
          <c:order val="1"/>
          <c:tx>
            <c:strRef>
              <c:f>INCOME!$B$13</c:f>
              <c:strCache>
                <c:ptCount val="1"/>
                <c:pt idx="0">
                  <c:v>Goal Measure</c:v>
                </c:pt>
              </c:strCache>
            </c:strRef>
          </c:tx>
          <c:spPr>
            <a:ln w="381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INCOME!$G$13:$L$13</c:f>
              <c:numCache>
                <c:formatCode>_(* #,##0_);_(* \(#,##0\);_(* "-"??_);_(@_)</c:formatCode>
                <c:ptCount val="6"/>
                <c:pt idx="0">
                  <c:v>833.33333333333337</c:v>
                </c:pt>
                <c:pt idx="1">
                  <c:v>1666.6666666666667</c:v>
                </c:pt>
                <c:pt idx="2">
                  <c:v>2500</c:v>
                </c:pt>
                <c:pt idx="3">
                  <c:v>3333.3333333333335</c:v>
                </c:pt>
                <c:pt idx="4">
                  <c:v>4166.666666666667</c:v>
                </c:pt>
                <c:pt idx="5">
                  <c:v>5000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7F-47BF-80E9-E2DB1AE38B6E}"/>
            </c:ext>
          </c:extLst>
        </c:ser>
        <c:ser>
          <c:idx val="2"/>
          <c:order val="2"/>
          <c:tx>
            <c:strRef>
              <c:f>INCOME!$B$14</c:f>
              <c:strCache>
                <c:ptCount val="1"/>
                <c:pt idx="0">
                  <c:v>Actual Measure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dash"/>
            <c:size val="7"/>
            <c:spPr>
              <a:noFill/>
              <a:ln>
                <a:solidFill>
                  <a:srgbClr val="FFD320"/>
                </a:solidFill>
                <a:prstDash val="solid"/>
              </a:ln>
            </c:spPr>
          </c:marker>
          <c:val>
            <c:numRef>
              <c:f>INCOME!$G$14:$L$14</c:f>
              <c:numCache>
                <c:formatCode>_(* #,##0_);_(* \(#,##0\);_(* "-"??_);_(@_)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4000</c:v>
                </c:pt>
                <c:pt idx="3">
                  <c:v>5000</c:v>
                </c:pt>
                <c:pt idx="4">
                  <c:v>5001</c:v>
                </c:pt>
                <c:pt idx="5">
                  <c:v>5002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7F-47BF-80E9-E2DB1AE3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99568"/>
        <c:axId val="4360999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INCOME!$B$12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INCOME!$G$12:$L$12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2-217F-47BF-80E9-E2DB1AE38B6E}"/>
                  </c:ext>
                </c:extLst>
              </c15:ser>
            </c15:filteredLineSeries>
          </c:ext>
        </c:extLst>
      </c:lineChart>
      <c:dateAx>
        <c:axId val="43609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</a:t>
                </a:r>
              </a:p>
            </c:rich>
          </c:tx>
          <c:layout>
            <c:manualLayout>
              <c:xMode val="edge"/>
              <c:yMode val="edge"/>
              <c:x val="0.60501556674784995"/>
              <c:y val="0.8870306065298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960"/>
        <c:crosses val="autoZero"/>
        <c:auto val="0"/>
        <c:lblOffset val="100"/>
        <c:baseTimeUnit val="days"/>
        <c:majorUnit val="1"/>
        <c:minorUnit val="1"/>
      </c:dateAx>
      <c:valAx>
        <c:axId val="4360999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Income Earned</a:t>
                </a:r>
              </a:p>
            </c:rich>
          </c:tx>
          <c:layout>
            <c:manualLayout>
              <c:xMode val="edge"/>
              <c:yMode val="edge"/>
              <c:x val="0.18181821996471101"/>
              <c:y val="0.329883808383600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099568"/>
        <c:crosses val="autoZero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993621965458301E-3"/>
          <c:y val="0.47789099141646102"/>
          <c:w val="0.188312064208707"/>
          <c:h val="0.156347052747360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96" footer="0.51180555555555596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928687</xdr:colOff>
      <xdr:row>19</xdr:row>
      <xdr:rowOff>14286</xdr:rowOff>
    </xdr:from>
    <xdr:to>
      <xdr:col>11</xdr:col>
      <xdr:colOff>916782</xdr:colOff>
      <xdr:row>38</xdr:row>
      <xdr:rowOff>35719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928687</xdr:colOff>
      <xdr:row>19</xdr:row>
      <xdr:rowOff>14286</xdr:rowOff>
    </xdr:from>
    <xdr:to>
      <xdr:col>11</xdr:col>
      <xdr:colOff>916782</xdr:colOff>
      <xdr:row>38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8E5C62-4EAF-4F50-BF09-705F0A473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1182686</xdr:colOff>
      <xdr:row>19</xdr:row>
      <xdr:rowOff>222249</xdr:rowOff>
    </xdr:from>
    <xdr:to>
      <xdr:col>11</xdr:col>
      <xdr:colOff>1170781</xdr:colOff>
      <xdr:row>35</xdr:row>
      <xdr:rowOff>109802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80E2AE7-66CC-401F-9485-AD800078D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FC49"/>
  <sheetViews>
    <sheetView showGridLines="0" showRowColHeaders="0" showRuler="0" view="pageLayout" topLeftCell="A6" zoomScale="90" zoomScaleNormal="100" zoomScalePageLayoutView="90" workbookViewId="0">
      <selection activeCell="L9" sqref="L9"/>
    </sheetView>
  </sheetViews>
  <sheetFormatPr defaultColWidth="0" defaultRowHeight="13.2" zeroHeight="1" x14ac:dyDescent="0.25"/>
  <cols>
    <col min="1" max="1" width="10.44140625" style="4" customWidth="1"/>
    <col min="2" max="2" width="26.33203125" style="3" customWidth="1"/>
    <col min="3" max="3" width="3.109375" style="4" customWidth="1"/>
    <col min="4" max="4" width="12.6640625" style="4" bestFit="1" customWidth="1"/>
    <col min="5" max="5" width="1.44140625" style="4" customWidth="1"/>
    <col min="6" max="6" width="3.88671875" style="4" hidden="1" customWidth="1"/>
    <col min="7" max="12" width="21.33203125" style="4" customWidth="1"/>
    <col min="13" max="13" width="11.5546875" style="4" customWidth="1"/>
    <col min="14" max="14" width="11.6640625" style="4" hidden="1" customWidth="1"/>
    <col min="15" max="15" width="11.44140625" style="4" hidden="1" customWidth="1"/>
    <col min="16" max="18" width="11.6640625" style="4" hidden="1" customWidth="1"/>
    <col min="19" max="20" width="0" style="4" hidden="1" customWidth="1"/>
    <col min="21" max="16383" width="11.44140625" style="4" hidden="1"/>
    <col min="16384" max="16384" width="15.6640625" style="4" customWidth="1"/>
  </cols>
  <sheetData>
    <row r="1" spans="2:20" ht="24.75" customHeight="1" x14ac:dyDescent="0.25">
      <c r="G1" s="43">
        <v>1</v>
      </c>
    </row>
    <row r="2" spans="2:20" ht="19.5" customHeight="1" x14ac:dyDescent="0.25">
      <c r="G2" s="52" t="s">
        <v>34</v>
      </c>
    </row>
    <row r="3" spans="2:20" ht="15" customHeight="1" x14ac:dyDescent="0.25">
      <c r="B3" s="141" t="str">
        <f>IF(D7&gt;D8,"DECREASE Health Measure","INCREASE Health Measure")</f>
        <v>INCREASE Health Measure</v>
      </c>
      <c r="C3" s="141"/>
      <c r="D3" s="136" t="s">
        <v>6</v>
      </c>
      <c r="E3" s="136"/>
      <c r="F3" s="26"/>
      <c r="G3" s="140" t="s">
        <v>38</v>
      </c>
      <c r="H3" s="140"/>
      <c r="I3" s="136" t="s">
        <v>7</v>
      </c>
      <c r="J3" s="138" t="s">
        <v>30</v>
      </c>
      <c r="K3" s="136" t="s">
        <v>8</v>
      </c>
      <c r="L3" s="135" t="s">
        <v>39</v>
      </c>
      <c r="M3" s="135"/>
      <c r="N3" s="135"/>
    </row>
    <row r="4" spans="2:20" ht="17.25" customHeight="1" thickBot="1" x14ac:dyDescent="0.3">
      <c r="B4" s="142"/>
      <c r="C4" s="142"/>
      <c r="D4" s="137"/>
      <c r="E4" s="137"/>
      <c r="F4" s="27"/>
      <c r="G4" s="135"/>
      <c r="H4" s="135"/>
      <c r="I4" s="137"/>
      <c r="J4" s="139"/>
      <c r="K4" s="137"/>
      <c r="L4" s="135"/>
      <c r="M4" s="135"/>
      <c r="N4" s="135"/>
    </row>
    <row r="5" spans="2:20" s="5" customFormat="1" ht="21" customHeight="1" thickBot="1" x14ac:dyDescent="0.3">
      <c r="B5" s="1" t="s">
        <v>0</v>
      </c>
      <c r="C5" s="2"/>
      <c r="D5" s="9">
        <v>6</v>
      </c>
      <c r="E5" s="2"/>
      <c r="F5" s="2"/>
      <c r="G5" s="12" t="str">
        <f>IF($D$6=4,"April 1 to 30","October 1 to 31")</f>
        <v>April 1 to 30</v>
      </c>
      <c r="H5" s="12" t="str">
        <f>IF($D$6=4,"May 1 to 31","November 1 to 30")</f>
        <v>May 1 to 31</v>
      </c>
      <c r="I5" s="12" t="str">
        <f>IF($D$6=4,"June 1 to 30","December 1 to 31")</f>
        <v>June 1 to 30</v>
      </c>
      <c r="J5" s="12" t="str">
        <f>IF($D$6=4,"July 1 to 31","January 1 to 31")</f>
        <v>July 1 to 31</v>
      </c>
      <c r="K5" s="12" t="str">
        <f>IF($D$6=4,"August 1 to 31","February 1 to 28 (or 29)")</f>
        <v>August 1 to 31</v>
      </c>
      <c r="L5" s="35" t="str">
        <f>IF($D$6=4,"September 1 to 30","March 1 to 31")</f>
        <v>September 1 to 30</v>
      </c>
      <c r="M5" s="7"/>
      <c r="N5" s="7"/>
      <c r="O5" s="7"/>
      <c r="P5" s="7"/>
      <c r="Q5" s="7"/>
      <c r="R5" s="7"/>
      <c r="S5" s="7"/>
      <c r="T5" s="7"/>
    </row>
    <row r="6" spans="2:20" s="13" customFormat="1" ht="26.25" customHeight="1" thickBot="1" x14ac:dyDescent="0.3">
      <c r="B6" s="145" t="s">
        <v>12</v>
      </c>
      <c r="C6" s="146"/>
      <c r="D6" s="143">
        <v>4</v>
      </c>
      <c r="E6" s="144"/>
      <c r="G6" s="70" t="s">
        <v>31</v>
      </c>
      <c r="H6" s="49"/>
      <c r="I6" s="49"/>
      <c r="J6" s="49"/>
      <c r="K6" s="49"/>
      <c r="L6" s="50"/>
      <c r="M6" s="7"/>
      <c r="N6" s="7"/>
      <c r="O6" s="6"/>
      <c r="P6" s="7"/>
      <c r="Q6" s="7"/>
      <c r="R6" s="7"/>
      <c r="S6" s="7"/>
      <c r="T6" s="7"/>
    </row>
    <row r="7" spans="2:20" s="7" customFormat="1" ht="26.25" customHeight="1" thickBot="1" x14ac:dyDescent="0.3">
      <c r="B7" s="145" t="s">
        <v>11</v>
      </c>
      <c r="C7" s="146"/>
      <c r="D7" s="143">
        <v>0</v>
      </c>
      <c r="E7" s="144"/>
      <c r="F7" s="34"/>
      <c r="G7" s="70" t="s">
        <v>15</v>
      </c>
      <c r="H7" s="51"/>
      <c r="I7" s="51"/>
      <c r="J7" s="51"/>
      <c r="K7" s="51"/>
      <c r="L7" s="50"/>
    </row>
    <row r="8" spans="2:20" s="7" customFormat="1" ht="26.25" customHeight="1" thickBot="1" x14ac:dyDescent="0.3">
      <c r="B8" s="147" t="s">
        <v>13</v>
      </c>
      <c r="C8" s="148"/>
      <c r="D8" s="143">
        <v>60</v>
      </c>
      <c r="E8" s="144"/>
      <c r="F8" s="34"/>
      <c r="G8" s="133" t="s">
        <v>18</v>
      </c>
      <c r="H8" s="133"/>
      <c r="I8" s="133"/>
      <c r="J8" s="133"/>
      <c r="K8" s="133"/>
      <c r="L8" s="134"/>
    </row>
    <row r="9" spans="2:20" s="7" customFormat="1" ht="36.75" customHeight="1" thickBot="1" x14ac:dyDescent="0.3">
      <c r="B9" s="130" t="s">
        <v>14</v>
      </c>
      <c r="C9" s="131"/>
      <c r="D9" s="131"/>
      <c r="E9" s="132"/>
      <c r="F9" s="123">
        <v>0</v>
      </c>
      <c r="G9" s="124"/>
      <c r="H9" s="33">
        <v>0</v>
      </c>
      <c r="I9" s="33">
        <v>0</v>
      </c>
      <c r="J9" s="33">
        <v>0</v>
      </c>
      <c r="K9" s="33">
        <v>0</v>
      </c>
      <c r="L9" s="36">
        <v>60</v>
      </c>
    </row>
    <row r="10" spans="2:20" s="7" customFormat="1" ht="21" hidden="1" customHeight="1" x14ac:dyDescent="0.25">
      <c r="B10" s="28" t="s">
        <v>5</v>
      </c>
      <c r="C10" s="29"/>
      <c r="D10" s="20">
        <f>ABS(+D7-D8)+0.00000000001</f>
        <v>60.000000000009997</v>
      </c>
      <c r="E10" s="21"/>
      <c r="F10" s="21"/>
      <c r="G10" s="15"/>
      <c r="H10" s="15"/>
      <c r="I10" s="15"/>
      <c r="J10" s="15"/>
      <c r="K10" s="15"/>
      <c r="L10" s="37"/>
    </row>
    <row r="11" spans="2:20" s="7" customFormat="1" ht="12.75" hidden="1" customHeight="1" x14ac:dyDescent="0.25">
      <c r="B11" s="30" t="s">
        <v>1</v>
      </c>
      <c r="C11" s="23"/>
      <c r="D11" s="21"/>
      <c r="E11" s="21"/>
      <c r="F11" s="21"/>
      <c r="G11" s="15">
        <f t="shared" ref="G11:L12" si="0">+G42</f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37">
        <f t="shared" si="0"/>
        <v>0</v>
      </c>
    </row>
    <row r="12" spans="2:20" s="7" customFormat="1" ht="12.75" hidden="1" customHeight="1" x14ac:dyDescent="0.25">
      <c r="B12" s="30" t="s">
        <v>2</v>
      </c>
      <c r="C12" s="23"/>
      <c r="D12" s="21"/>
      <c r="E12" s="21"/>
      <c r="F12" s="21"/>
      <c r="G12" s="15">
        <f t="shared" si="0"/>
        <v>60</v>
      </c>
      <c r="H12" s="15">
        <f t="shared" si="0"/>
        <v>60</v>
      </c>
      <c r="I12" s="15">
        <f t="shared" si="0"/>
        <v>60</v>
      </c>
      <c r="J12" s="15">
        <f t="shared" si="0"/>
        <v>60</v>
      </c>
      <c r="K12" s="15">
        <f t="shared" si="0"/>
        <v>60</v>
      </c>
      <c r="L12" s="37">
        <f t="shared" si="0"/>
        <v>60</v>
      </c>
    </row>
    <row r="13" spans="2:20" s="7" customFormat="1" ht="12.75" hidden="1" customHeight="1" x14ac:dyDescent="0.25">
      <c r="B13" s="30" t="s">
        <v>3</v>
      </c>
      <c r="C13" s="31"/>
      <c r="D13" s="22"/>
      <c r="E13" s="22"/>
      <c r="F13" s="22"/>
      <c r="G13" s="16">
        <f>F9</f>
        <v>0</v>
      </c>
      <c r="H13" s="16">
        <f>H9</f>
        <v>0</v>
      </c>
      <c r="I13" s="16">
        <f>I9</f>
        <v>0</v>
      </c>
      <c r="J13" s="16">
        <f>J9</f>
        <v>0</v>
      </c>
      <c r="K13" s="16">
        <f>K9</f>
        <v>0</v>
      </c>
      <c r="L13" s="38">
        <f>+L9</f>
        <v>60</v>
      </c>
    </row>
    <row r="14" spans="2:20" s="7" customFormat="1" ht="12.75" hidden="1" customHeight="1" x14ac:dyDescent="0.25">
      <c r="B14" s="30"/>
      <c r="C14" s="23"/>
      <c r="D14" s="23"/>
      <c r="E14" s="23"/>
      <c r="F14" s="23"/>
      <c r="G14" s="24"/>
      <c r="H14" s="17"/>
      <c r="I14" s="17"/>
      <c r="J14" s="17"/>
      <c r="K14" s="17"/>
      <c r="L14" s="39"/>
    </row>
    <row r="15" spans="2:20" s="7" customFormat="1" ht="12.75" hidden="1" customHeight="1" x14ac:dyDescent="0.25">
      <c r="B15" s="30" t="s">
        <v>4</v>
      </c>
      <c r="C15" s="23"/>
      <c r="D15" s="23"/>
      <c r="E15" s="23"/>
      <c r="F15" s="23"/>
      <c r="G15" s="18">
        <f>$A$39*(+F9-G42)/$D10</f>
        <v>0</v>
      </c>
      <c r="H15" s="18">
        <f>$A$39*(+H9-H42)/$D10</f>
        <v>0</v>
      </c>
      <c r="I15" s="18">
        <f>$A$39*(+I9-I42)/$D10</f>
        <v>0</v>
      </c>
      <c r="J15" s="18">
        <f>$A$39*(+J9-J42)/$D10</f>
        <v>0</v>
      </c>
      <c r="K15" s="18">
        <f>$A$39*(+K9-K42)/$D10</f>
        <v>0</v>
      </c>
      <c r="L15" s="40">
        <f>$A$39*(+L9-L42)/$D10</f>
        <v>0.99999999999983336</v>
      </c>
    </row>
    <row r="16" spans="2:20" s="7" customFormat="1" ht="12.75" hidden="1" customHeight="1" x14ac:dyDescent="0.25">
      <c r="B16" s="19" t="s">
        <v>10</v>
      </c>
      <c r="C16" s="23"/>
      <c r="D16" s="23"/>
      <c r="E16" s="23"/>
      <c r="F16" s="23"/>
      <c r="H16" s="25">
        <f>IF($G$1=2,IF(H15&gt;=$M22,+$N22-H15,0),0)</f>
        <v>0</v>
      </c>
      <c r="I16" s="25">
        <f>IF($G$1=2,IF(AND(I15&gt;=$M23,I15&lt;$N23),+$N23-I15,0),IF($G$1=3,IF(AND(I15&gt;=$M22,I15&lt;$N23),+$N23-I15,0),0))</f>
        <v>0</v>
      </c>
      <c r="J16" s="25">
        <f>IF($G$1=2,IF(AND(J15&gt;=$M24,J15&lt;$N24),+$N24-J15,0),IF($G$1=3,IF(AND(J15&gt;=$M23,J15&lt;$N24),+$N24-J15,0),IF($G$1=4,IF(AND(J15&gt;=$M22,J15&lt;$N24),+$N24-J15,0),0)))</f>
        <v>0</v>
      </c>
      <c r="K16" s="25">
        <f>IF($G$1=2,IF(AND(K15&gt;=$M25,K15&lt;$N25),+$N25-K15,0),IF($G$1=3,IF(AND(K15&gt;=$M24,K15&lt;$N25),+$N25-K15,0),IF($G$1=4,IF(AND(K15&gt;=$M23,K15&lt;$N25),+$N25-K15,0),IF($G$1=5,IF(AND(K15&gt;=$M22,K15&lt;$N25),+$N25-K15,0),0))))</f>
        <v>0</v>
      </c>
      <c r="L16" s="41"/>
    </row>
    <row r="17" spans="2:20" s="7" customFormat="1" ht="17.25" hidden="1" customHeight="1" thickBot="1" x14ac:dyDescent="0.3">
      <c r="B17" s="19"/>
      <c r="C17" s="23"/>
      <c r="D17" s="23"/>
      <c r="E17" s="23"/>
      <c r="F17" s="23"/>
      <c r="G17" s="17"/>
      <c r="H17" s="17"/>
      <c r="I17" s="17"/>
      <c r="J17" s="17"/>
      <c r="K17" s="17"/>
      <c r="L17" s="39"/>
    </row>
    <row r="18" spans="2:20" s="7" customFormat="1" ht="36.75" customHeight="1" thickBot="1" x14ac:dyDescent="0.3">
      <c r="B18" s="127" t="s">
        <v>16</v>
      </c>
      <c r="C18" s="128"/>
      <c r="D18" s="128"/>
      <c r="E18" s="129"/>
      <c r="F18" s="125" t="str">
        <f>IF(F9=0,IF($D8=0,G15,""),G15+G16)</f>
        <v/>
      </c>
      <c r="G18" s="126"/>
      <c r="H18" s="32" t="str">
        <f>IF(H9=0,IF($D8=0,H15,""),H15+H16)</f>
        <v/>
      </c>
      <c r="I18" s="32" t="str">
        <f t="shared" ref="I18" si="1">IF(I9=0,IF($D8=0,I15,""),I15+I16)</f>
        <v/>
      </c>
      <c r="J18" s="32" t="str">
        <f>IF(J9=0,IF($D8=0,J15,""),J15+J16)</f>
        <v/>
      </c>
      <c r="K18" s="32" t="str">
        <f>IF(K9=0,IF($D8=0,K15,""),K15+K16)</f>
        <v/>
      </c>
      <c r="L18" s="42">
        <f>IF(L9=0,IF($D8=0,L15,""),L15)</f>
        <v>0.99999999999983336</v>
      </c>
    </row>
    <row r="19" spans="2:20" s="7" customFormat="1" ht="19.5" customHeight="1" x14ac:dyDescent="0.3">
      <c r="B19" s="8"/>
    </row>
    <row r="20" spans="2:20" ht="85.5" customHeight="1" x14ac:dyDescent="0.25">
      <c r="L20" s="45"/>
      <c r="M20" s="43"/>
      <c r="N20" s="43"/>
      <c r="O20" s="46"/>
      <c r="P20" s="7"/>
      <c r="Q20" s="7"/>
      <c r="R20" s="7"/>
      <c r="S20" s="7"/>
      <c r="T20" s="7"/>
    </row>
    <row r="21" spans="2:20" x14ac:dyDescent="0.25">
      <c r="L21" s="45"/>
      <c r="M21" s="43"/>
      <c r="N21" s="44">
        <v>0.16</v>
      </c>
      <c r="O21" s="45"/>
    </row>
    <row r="22" spans="2:20" x14ac:dyDescent="0.25">
      <c r="L22" s="45"/>
      <c r="M22" s="44">
        <f>1/(7-G1)-0.0001</f>
        <v>0.16656666666666667</v>
      </c>
      <c r="N22" s="44">
        <v>0.33</v>
      </c>
      <c r="O22" s="45"/>
    </row>
    <row r="23" spans="2:20" x14ac:dyDescent="0.25">
      <c r="L23" s="45"/>
      <c r="M23" s="44">
        <f>+M22*2</f>
        <v>0.33313333333333334</v>
      </c>
      <c r="N23" s="44">
        <v>0.5</v>
      </c>
      <c r="O23" s="45"/>
    </row>
    <row r="24" spans="2:20" x14ac:dyDescent="0.25">
      <c r="L24" s="45"/>
      <c r="M24" s="44">
        <f>+M22*3</f>
        <v>0.49970000000000003</v>
      </c>
      <c r="N24" s="44">
        <v>0.66</v>
      </c>
      <c r="O24" s="45"/>
    </row>
    <row r="25" spans="2:20" x14ac:dyDescent="0.25">
      <c r="L25" s="45"/>
      <c r="M25" s="44">
        <f>+M22*4</f>
        <v>0.66626666666666667</v>
      </c>
      <c r="N25" s="44">
        <v>0.83</v>
      </c>
      <c r="O25" s="45"/>
    </row>
    <row r="26" spans="2:20" x14ac:dyDescent="0.25">
      <c r="L26" s="45"/>
      <c r="M26" s="44"/>
      <c r="N26" s="44">
        <v>1</v>
      </c>
      <c r="O26" s="45"/>
    </row>
    <row r="27" spans="2:20" x14ac:dyDescent="0.25">
      <c r="L27" s="45"/>
      <c r="M27" s="43"/>
      <c r="N27" s="43"/>
      <c r="O27" s="45"/>
    </row>
    <row r="28" spans="2:20" ht="13.8" x14ac:dyDescent="0.25">
      <c r="L28" s="47"/>
      <c r="M28" s="43"/>
      <c r="N28" s="43"/>
      <c r="O28" s="45"/>
    </row>
    <row r="29" spans="2:20" ht="30.75" customHeight="1" x14ac:dyDescent="0.25">
      <c r="L29" s="48"/>
      <c r="M29" s="43">
        <f>IF(AND(K15&gt;=$M22,K15&lt;$N25),+$N25-K15,0)</f>
        <v>0</v>
      </c>
      <c r="N29" s="43"/>
      <c r="O29" s="45"/>
    </row>
    <row r="30" spans="2:20" ht="30.75" customHeight="1" x14ac:dyDescent="0.25">
      <c r="L30" s="47"/>
      <c r="M30" s="45"/>
      <c r="N30" s="45"/>
      <c r="O30" s="45"/>
    </row>
    <row r="31" spans="2:20" x14ac:dyDescent="0.25">
      <c r="L31" s="45"/>
      <c r="M31" s="45"/>
      <c r="N31" s="45"/>
      <c r="O31" s="45"/>
    </row>
    <row r="32" spans="2:20" x14ac:dyDescent="0.25">
      <c r="L32" s="45"/>
      <c r="M32" s="45"/>
      <c r="N32" s="45"/>
      <c r="O32" s="45"/>
    </row>
    <row r="33" spans="1:15" x14ac:dyDescent="0.25">
      <c r="L33" s="45"/>
      <c r="M33" s="45"/>
      <c r="N33" s="45"/>
      <c r="O33" s="45"/>
    </row>
    <row r="34" spans="1:15" x14ac:dyDescent="0.25">
      <c r="L34" s="45"/>
      <c r="M34" s="45"/>
      <c r="N34" s="45"/>
      <c r="O34" s="45"/>
    </row>
    <row r="35" spans="1:15" x14ac:dyDescent="0.25">
      <c r="L35" s="45"/>
      <c r="M35" s="45"/>
      <c r="N35" s="45"/>
      <c r="O35" s="45"/>
    </row>
    <row r="36" spans="1:15" x14ac:dyDescent="0.25"/>
    <row r="37" spans="1:15" x14ac:dyDescent="0.25"/>
    <row r="38" spans="1:15" x14ac:dyDescent="0.25"/>
    <row r="39" spans="1:15" x14ac:dyDescent="0.25">
      <c r="A39" s="10">
        <f>IF(D7&gt;D8,-1,1)</f>
        <v>1</v>
      </c>
    </row>
    <row r="40" spans="1:15" x14ac:dyDescent="0.25"/>
    <row r="41" spans="1:15" x14ac:dyDescent="0.25"/>
    <row r="42" spans="1:15" ht="13.8" x14ac:dyDescent="0.25">
      <c r="D42" s="43"/>
      <c r="E42" s="43"/>
      <c r="F42" s="43"/>
      <c r="G42" s="14">
        <f>IF($G1&gt;1,0,$D7)</f>
        <v>0</v>
      </c>
      <c r="H42" s="14">
        <f>IF($G$1&gt;2,0,$D7)</f>
        <v>0</v>
      </c>
      <c r="I42" s="14">
        <f>IF($G1&gt;3,0,$D7)</f>
        <v>0</v>
      </c>
      <c r="J42" s="14">
        <f>IF($G1&gt;4,0,$D7)</f>
        <v>0</v>
      </c>
      <c r="K42" s="14">
        <f>IF($G1&gt;5,0,$D7)</f>
        <v>0</v>
      </c>
      <c r="L42" s="14">
        <f>+$D7</f>
        <v>0</v>
      </c>
      <c r="M42" s="43"/>
    </row>
    <row r="43" spans="1:15" ht="13.8" x14ac:dyDescent="0.25">
      <c r="D43" s="43"/>
      <c r="E43" s="43"/>
      <c r="F43" s="43"/>
      <c r="G43" s="14">
        <f>IF(G1&gt;1,0,$D8)</f>
        <v>60</v>
      </c>
      <c r="H43" s="14">
        <f>IF($G$1&gt;2,0,$D8)</f>
        <v>60</v>
      </c>
      <c r="I43" s="14">
        <f>IF($G$1&gt;3,0,$D8)</f>
        <v>60</v>
      </c>
      <c r="J43" s="14">
        <f>IF($G$1&gt;4,0,$D8)</f>
        <v>60</v>
      </c>
      <c r="K43" s="14">
        <f>IF($G$1&gt;5,0,$D8)</f>
        <v>60</v>
      </c>
      <c r="L43" s="14">
        <f>+$D8</f>
        <v>60</v>
      </c>
      <c r="M43" s="43"/>
    </row>
    <row r="44" spans="1:15" x14ac:dyDescent="0.25">
      <c r="H44" s="11"/>
    </row>
    <row r="45" spans="1:15" x14ac:dyDescent="0.25">
      <c r="H45" s="11"/>
    </row>
    <row r="46" spans="1:15" x14ac:dyDescent="0.25"/>
    <row r="47" spans="1:15" x14ac:dyDescent="0.25"/>
    <row r="48" spans="1:15" x14ac:dyDescent="0.25">
      <c r="O48" s="53" t="s">
        <v>17</v>
      </c>
    </row>
    <row r="49" x14ac:dyDescent="0.25"/>
  </sheetData>
  <sheetProtection algorithmName="SHA-512" hashValue="ZbA+Puc9H3o4tofH4OfXpkYFUEAbQsw2pvPADU2++eERuvtUQXZW5BvmUYaVKpnm8/UH7gQQUOvi/FbbSBEOMw==" saltValue="m5A0A5yFJwRZv/ZKDSnR8w==" spinCount="100000" sheet="1" objects="1" scenarios="1" selectLockedCells="1"/>
  <mergeCells count="18">
    <mergeCell ref="B3:C4"/>
    <mergeCell ref="D8:E8"/>
    <mergeCell ref="D7:E7"/>
    <mergeCell ref="D6:E6"/>
    <mergeCell ref="B6:C6"/>
    <mergeCell ref="B7:C7"/>
    <mergeCell ref="B8:C8"/>
    <mergeCell ref="L3:N4"/>
    <mergeCell ref="K3:K4"/>
    <mergeCell ref="D3:E4"/>
    <mergeCell ref="J3:J4"/>
    <mergeCell ref="I3:I4"/>
    <mergeCell ref="G3:H4"/>
    <mergeCell ref="F9:G9"/>
    <mergeCell ref="F18:G18"/>
    <mergeCell ref="B18:E18"/>
    <mergeCell ref="B9:E9"/>
    <mergeCell ref="G8:L8"/>
  </mergeCells>
  <phoneticPr fontId="5" type="noConversion"/>
  <conditionalFormatting sqref="B21">
    <cfRule type="expression" dxfId="39" priority="21">
      <formula>"D6&gt;1"</formula>
    </cfRule>
  </conditionalFormatting>
  <conditionalFormatting sqref="F9">
    <cfRule type="expression" dxfId="38" priority="20">
      <formula>G1&gt;1</formula>
    </cfRule>
  </conditionalFormatting>
  <conditionalFormatting sqref="H9">
    <cfRule type="expression" dxfId="37" priority="19">
      <formula>G1&gt;2</formula>
    </cfRule>
  </conditionalFormatting>
  <conditionalFormatting sqref="I9">
    <cfRule type="expression" dxfId="36" priority="18">
      <formula>G1&gt;3</formula>
    </cfRule>
  </conditionalFormatting>
  <conditionalFormatting sqref="J9">
    <cfRule type="expression" dxfId="35" priority="17">
      <formula>G1&gt;4</formula>
    </cfRule>
  </conditionalFormatting>
  <conditionalFormatting sqref="K9">
    <cfRule type="expression" dxfId="34" priority="16">
      <formula>G1&gt;5</formula>
    </cfRule>
  </conditionalFormatting>
  <conditionalFormatting sqref="F18">
    <cfRule type="expression" dxfId="33" priority="8">
      <formula>G1&gt;1</formula>
    </cfRule>
  </conditionalFormatting>
  <conditionalFormatting sqref="H18">
    <cfRule type="expression" dxfId="32" priority="7">
      <formula>G1&gt;2</formula>
    </cfRule>
  </conditionalFormatting>
  <conditionalFormatting sqref="I18">
    <cfRule type="expression" dxfId="31" priority="6">
      <formula>G1&gt;3</formula>
    </cfRule>
  </conditionalFormatting>
  <conditionalFormatting sqref="J18">
    <cfRule type="expression" dxfId="30" priority="5">
      <formula>G1&gt;4</formula>
    </cfRule>
  </conditionalFormatting>
  <conditionalFormatting sqref="K18">
    <cfRule type="expression" dxfId="29" priority="4">
      <formula>G1&gt;5</formula>
    </cfRule>
  </conditionalFormatting>
  <dataValidations xWindow="1247" yWindow="523" count="4">
    <dataValidation type="list" allowBlank="1" showErrorMessage="1" errorTitle="Month Required" error="Click the down arrow and choose 4 or 10." promptTitle="Enter Starting Month" prompt="Enter the number that correlates to the month of the year; Jan = 1, Feb = 2, Nov = 11, etc." sqref="D6:E6" xr:uid="{C2C0A4E6-E094-483B-A848-4E96B648B275}">
      <formula1>"4, 10"</formula1>
    </dataValidation>
    <dataValidation allowBlank="1" showInputMessage="1" showErrorMessage="1" promptTitle="Name" prompt="Enter your first and last name.  This will carry over to other tabs." sqref="G3:H4" xr:uid="{1FF64806-0589-42BD-B990-48DC39140EC5}"/>
    <dataValidation allowBlank="1" showInputMessage="1" showErrorMessage="1" promptTitle="Program" prompt="Enter your program name.  This will carry over to other tabs." sqref="J3:J4" xr:uid="{246372E7-29B0-45B2-85A3-31831E573750}"/>
    <dataValidation allowBlank="1" showInputMessage="1" showErrorMessage="1" promptTitle="Measure" prompt="Enter specifically what you are measuring.  For example, tracking steps, trips to the gym, days not eating sugar, etc." sqref="L3:N4" xr:uid="{8F72EDFA-1746-4E30-AECC-ED4386541832}"/>
  </dataValidations>
  <printOptions horizontalCentered="1" verticalCentered="1"/>
  <pageMargins left="0.3" right="0.3" top="1.25" bottom="1.05" header="0.5" footer="0.79"/>
  <pageSetup scale="59" orientation="landscape" useFirstPageNumber="1" horizontalDpi="300" verticalDpi="300" r:id="rId1"/>
  <headerFooter alignWithMargins="0">
    <oddHeader>&amp;L&amp;G&amp;C&amp;"Garamond,Bold"&amp;24INFLUENCE ECOLOGY
&amp;"Garamond,Regular"&amp;20 HEALTH Measure</oddHeader>
    <oddFooter>&amp;L&amp;F&amp;R&amp;K000000Copyright 2011-2021 Influence Ecology, LLC</oddFooter>
  </headerFooter>
  <drawing r:id="rId2"/>
  <legacyDrawingHF r:id="rId3"/>
  <extLst>
    <ext xmlns:mx="http://schemas.microsoft.com/office/mac/excel/2008/main" uri="{64002731-A6B0-56B0-2670-7721B7C09600}">
      <mx:PLV Mode="1" OnePage="0" WScale="5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9C91-176D-4930-B587-465147DC015C}">
  <dimension ref="A1:XFC49"/>
  <sheetViews>
    <sheetView showGridLines="0" showRowColHeaders="0" showRuler="0" view="pageLayout" zoomScale="90" zoomScaleNormal="100" zoomScalePageLayoutView="90" workbookViewId="0">
      <selection activeCell="D7" sqref="D7:E7"/>
    </sheetView>
  </sheetViews>
  <sheetFormatPr defaultColWidth="0" defaultRowHeight="12.75" customHeight="1" zeroHeight="1" x14ac:dyDescent="0.25"/>
  <cols>
    <col min="1" max="1" width="10.44140625" style="4" customWidth="1"/>
    <col min="2" max="2" width="26.33203125" style="3" customWidth="1"/>
    <col min="3" max="3" width="3.109375" style="4" customWidth="1"/>
    <col min="4" max="4" width="12.6640625" style="4" bestFit="1" customWidth="1"/>
    <col min="5" max="5" width="2.88671875" style="4" customWidth="1"/>
    <col min="6" max="6" width="3.88671875" style="4" hidden="1" customWidth="1"/>
    <col min="7" max="12" width="21.33203125" style="4" customWidth="1"/>
    <col min="13" max="14" width="11.6640625" style="4" customWidth="1"/>
    <col min="15" max="15" width="11.44140625" style="4" customWidth="1"/>
    <col min="16" max="18" width="11.6640625" style="4" hidden="1" customWidth="1"/>
    <col min="19" max="20" width="0" style="4" hidden="1" customWidth="1"/>
    <col min="21" max="16383" width="11.44140625" style="4" hidden="1"/>
    <col min="16384" max="16384" width="6.5546875" style="4" customWidth="1"/>
  </cols>
  <sheetData>
    <row r="1" spans="1:20" ht="27" customHeight="1" x14ac:dyDescent="0.25">
      <c r="A1" s="57"/>
      <c r="B1" s="58"/>
      <c r="C1" s="57"/>
      <c r="D1" s="57"/>
      <c r="E1" s="57"/>
      <c r="F1" s="57"/>
      <c r="G1" s="59">
        <f>+HEALTH!G1</f>
        <v>1</v>
      </c>
      <c r="H1" s="57"/>
      <c r="I1" s="57"/>
      <c r="J1" s="57"/>
      <c r="K1" s="57"/>
      <c r="L1" s="57"/>
      <c r="M1" s="57"/>
      <c r="N1" s="57"/>
      <c r="O1" s="57"/>
    </row>
    <row r="2" spans="1:20" ht="19.5" customHeight="1" x14ac:dyDescent="0.25">
      <c r="A2" s="57"/>
      <c r="B2" s="58"/>
      <c r="C2" s="57"/>
      <c r="D2" s="57"/>
      <c r="E2" s="57"/>
      <c r="F2" s="57"/>
      <c r="G2" s="60"/>
      <c r="H2" s="57"/>
      <c r="I2" s="57"/>
      <c r="J2" s="57"/>
      <c r="K2" s="57"/>
      <c r="L2" s="57"/>
      <c r="M2" s="57"/>
      <c r="N2" s="57"/>
      <c r="O2" s="57"/>
    </row>
    <row r="3" spans="1:20" ht="15" customHeight="1" x14ac:dyDescent="0.25">
      <c r="A3" s="57"/>
      <c r="B3" s="163" t="str">
        <f>IF(D7&gt;D8,"DECREASE Money Measure","INCREASE Money Measure")</f>
        <v>INCREASE Money Measure</v>
      </c>
      <c r="C3" s="163"/>
      <c r="D3" s="165" t="s">
        <v>6</v>
      </c>
      <c r="E3" s="165"/>
      <c r="F3" s="61"/>
      <c r="G3" s="167" t="str">
        <f>+HEALTH!G3</f>
        <v>Paul</v>
      </c>
      <c r="H3" s="167"/>
      <c r="I3" s="165" t="s">
        <v>7</v>
      </c>
      <c r="J3" s="169" t="str">
        <f>+HEALTH!J3</f>
        <v>MAP</v>
      </c>
      <c r="K3" s="165" t="s">
        <v>8</v>
      </c>
      <c r="L3" s="135" t="s">
        <v>9</v>
      </c>
      <c r="M3" s="135"/>
      <c r="N3" s="135"/>
      <c r="O3" s="57"/>
    </row>
    <row r="4" spans="1:20" ht="17.25" customHeight="1" thickBot="1" x14ac:dyDescent="0.3">
      <c r="A4" s="57"/>
      <c r="B4" s="164"/>
      <c r="C4" s="164"/>
      <c r="D4" s="166"/>
      <c r="E4" s="166"/>
      <c r="F4" s="62"/>
      <c r="G4" s="168"/>
      <c r="H4" s="168"/>
      <c r="I4" s="166"/>
      <c r="J4" s="170"/>
      <c r="K4" s="166"/>
      <c r="L4" s="135"/>
      <c r="M4" s="135"/>
      <c r="N4" s="135"/>
      <c r="O4" s="57"/>
    </row>
    <row r="5" spans="1:20" s="13" customFormat="1" ht="21" customHeight="1" thickBot="1" x14ac:dyDescent="0.3">
      <c r="A5" s="63"/>
      <c r="B5" s="64" t="s">
        <v>0</v>
      </c>
      <c r="C5" s="65"/>
      <c r="D5" s="66">
        <v>6</v>
      </c>
      <c r="E5" s="65"/>
      <c r="F5" s="65"/>
      <c r="G5" s="67" t="str">
        <f>+HEALTH!G5</f>
        <v>April 1 to 30</v>
      </c>
      <c r="H5" s="67" t="str">
        <f>+HEALTH!H5</f>
        <v>May 1 to 31</v>
      </c>
      <c r="I5" s="67" t="str">
        <f>+HEALTH!I5</f>
        <v>June 1 to 30</v>
      </c>
      <c r="J5" s="67" t="str">
        <f>+HEALTH!J5</f>
        <v>July 1 to 31</v>
      </c>
      <c r="K5" s="67" t="str">
        <f>+HEALTH!K5</f>
        <v>August 1 to 31</v>
      </c>
      <c r="L5" s="68" t="str">
        <f>+HEALTH!L5</f>
        <v>September 1 to 30</v>
      </c>
      <c r="M5" s="69"/>
      <c r="N5" s="69"/>
      <c r="O5" s="69"/>
      <c r="P5" s="7"/>
      <c r="Q5" s="7"/>
      <c r="R5" s="7"/>
      <c r="S5" s="7"/>
      <c r="T5" s="7"/>
    </row>
    <row r="6" spans="1:20" s="13" customFormat="1" ht="26.25" customHeight="1" thickBot="1" x14ac:dyDescent="0.3">
      <c r="A6" s="63"/>
      <c r="B6" s="159" t="s">
        <v>12</v>
      </c>
      <c r="C6" s="160"/>
      <c r="D6" s="161" t="str">
        <f>TEXT(DATE(2000,+HEALTH!D6,1),"mmmm")</f>
        <v>April</v>
      </c>
      <c r="E6" s="162"/>
      <c r="F6" s="63"/>
      <c r="G6" s="70"/>
      <c r="H6" s="71"/>
      <c r="I6" s="71"/>
      <c r="J6" s="71"/>
      <c r="K6" s="71"/>
      <c r="L6" s="72"/>
      <c r="M6" s="69"/>
      <c r="N6" s="69"/>
      <c r="O6" s="73"/>
      <c r="P6" s="7"/>
      <c r="Q6" s="7"/>
      <c r="R6" s="7"/>
      <c r="S6" s="7"/>
      <c r="T6" s="7"/>
    </row>
    <row r="7" spans="1:20" s="7" customFormat="1" ht="26.25" customHeight="1" thickBot="1" x14ac:dyDescent="0.3">
      <c r="A7" s="69"/>
      <c r="B7" s="159" t="s">
        <v>11</v>
      </c>
      <c r="C7" s="160"/>
      <c r="D7" s="143">
        <v>0</v>
      </c>
      <c r="E7" s="144"/>
      <c r="F7" s="74"/>
      <c r="G7" s="70" t="s">
        <v>32</v>
      </c>
      <c r="H7" s="75"/>
      <c r="I7" s="75"/>
      <c r="J7" s="75"/>
      <c r="K7" s="75"/>
      <c r="L7" s="72"/>
      <c r="M7" s="69"/>
      <c r="N7" s="69"/>
      <c r="O7" s="69"/>
    </row>
    <row r="8" spans="1:20" s="7" customFormat="1" ht="26.25" customHeight="1" thickBot="1" x14ac:dyDescent="0.3">
      <c r="A8" s="69"/>
      <c r="B8" s="157" t="s">
        <v>13</v>
      </c>
      <c r="C8" s="158"/>
      <c r="D8" s="143">
        <v>0</v>
      </c>
      <c r="E8" s="144"/>
      <c r="F8" s="74"/>
      <c r="G8" s="133" t="s">
        <v>33</v>
      </c>
      <c r="H8" s="133"/>
      <c r="I8" s="133"/>
      <c r="J8" s="133"/>
      <c r="K8" s="133"/>
      <c r="L8" s="134"/>
      <c r="M8" s="69"/>
      <c r="N8" s="69"/>
      <c r="O8" s="69"/>
    </row>
    <row r="9" spans="1:20" s="7" customFormat="1" ht="36.75" customHeight="1" thickBot="1" x14ac:dyDescent="0.3">
      <c r="A9" s="69"/>
      <c r="B9" s="149" t="s">
        <v>14</v>
      </c>
      <c r="C9" s="150"/>
      <c r="D9" s="150"/>
      <c r="E9" s="151"/>
      <c r="F9" s="123">
        <v>0</v>
      </c>
      <c r="G9" s="124"/>
      <c r="H9" s="33">
        <v>0</v>
      </c>
      <c r="I9" s="33">
        <v>0</v>
      </c>
      <c r="J9" s="33">
        <v>0</v>
      </c>
      <c r="K9" s="33">
        <v>0</v>
      </c>
      <c r="L9" s="36">
        <v>0</v>
      </c>
      <c r="M9" s="69"/>
      <c r="N9" s="69"/>
      <c r="O9" s="69"/>
    </row>
    <row r="10" spans="1:20" s="7" customFormat="1" ht="21" hidden="1" customHeight="1" x14ac:dyDescent="0.25">
      <c r="A10" s="69"/>
      <c r="B10" s="76" t="s">
        <v>5</v>
      </c>
      <c r="C10" s="77"/>
      <c r="D10" s="78">
        <f>ABS(+D7-D8)+0.00000000001</f>
        <v>9.9999999999999994E-12</v>
      </c>
      <c r="E10" s="79"/>
      <c r="F10" s="79"/>
      <c r="G10" s="80"/>
      <c r="H10" s="80"/>
      <c r="I10" s="80"/>
      <c r="J10" s="80"/>
      <c r="K10" s="80"/>
      <c r="L10" s="81"/>
      <c r="M10" s="69"/>
      <c r="N10" s="69"/>
      <c r="O10" s="69"/>
    </row>
    <row r="11" spans="1:20" s="7" customFormat="1" ht="12.75" hidden="1" customHeight="1" x14ac:dyDescent="0.25">
      <c r="A11" s="69"/>
      <c r="B11" s="82" t="s">
        <v>1</v>
      </c>
      <c r="C11" s="83"/>
      <c r="D11" s="79"/>
      <c r="E11" s="79"/>
      <c r="F11" s="79"/>
      <c r="G11" s="80">
        <f t="shared" ref="G11:L12" si="0">+G42</f>
        <v>0</v>
      </c>
      <c r="H11" s="80">
        <f t="shared" si="0"/>
        <v>0</v>
      </c>
      <c r="I11" s="80">
        <f t="shared" si="0"/>
        <v>0</v>
      </c>
      <c r="J11" s="80">
        <f t="shared" si="0"/>
        <v>0</v>
      </c>
      <c r="K11" s="80">
        <f t="shared" si="0"/>
        <v>0</v>
      </c>
      <c r="L11" s="81">
        <f t="shared" si="0"/>
        <v>0</v>
      </c>
      <c r="M11" s="69"/>
      <c r="N11" s="69"/>
      <c r="O11" s="69"/>
    </row>
    <row r="12" spans="1:20" s="7" customFormat="1" ht="12.75" hidden="1" customHeight="1" x14ac:dyDescent="0.25">
      <c r="A12" s="69"/>
      <c r="B12" s="82" t="s">
        <v>2</v>
      </c>
      <c r="C12" s="83"/>
      <c r="D12" s="79"/>
      <c r="E12" s="79"/>
      <c r="F12" s="79"/>
      <c r="G12" s="80">
        <f t="shared" si="0"/>
        <v>0</v>
      </c>
      <c r="H12" s="80">
        <f t="shared" si="0"/>
        <v>0</v>
      </c>
      <c r="I12" s="80">
        <f t="shared" si="0"/>
        <v>0</v>
      </c>
      <c r="J12" s="80">
        <f t="shared" si="0"/>
        <v>0</v>
      </c>
      <c r="K12" s="80">
        <f t="shared" si="0"/>
        <v>0</v>
      </c>
      <c r="L12" s="81">
        <f t="shared" si="0"/>
        <v>0</v>
      </c>
      <c r="M12" s="69"/>
      <c r="N12" s="69"/>
      <c r="O12" s="69"/>
    </row>
    <row r="13" spans="1:20" s="7" customFormat="1" ht="12.75" hidden="1" customHeight="1" x14ac:dyDescent="0.25">
      <c r="A13" s="69"/>
      <c r="B13" s="82" t="s">
        <v>3</v>
      </c>
      <c r="C13" s="84"/>
      <c r="D13" s="85"/>
      <c r="E13" s="85"/>
      <c r="F13" s="85"/>
      <c r="G13" s="86">
        <f>F9</f>
        <v>0</v>
      </c>
      <c r="H13" s="86">
        <f>H9</f>
        <v>0</v>
      </c>
      <c r="I13" s="86">
        <f>I9</f>
        <v>0</v>
      </c>
      <c r="J13" s="86">
        <f>J9</f>
        <v>0</v>
      </c>
      <c r="K13" s="86">
        <f>K9</f>
        <v>0</v>
      </c>
      <c r="L13" s="87">
        <f>+L9</f>
        <v>0</v>
      </c>
      <c r="M13" s="69"/>
      <c r="N13" s="69"/>
      <c r="O13" s="69"/>
    </row>
    <row r="14" spans="1:20" s="7" customFormat="1" ht="12.75" hidden="1" customHeight="1" x14ac:dyDescent="0.25">
      <c r="A14" s="69"/>
      <c r="B14" s="82"/>
      <c r="C14" s="83"/>
      <c r="D14" s="83"/>
      <c r="E14" s="83"/>
      <c r="F14" s="83"/>
      <c r="G14" s="88"/>
      <c r="H14" s="89"/>
      <c r="I14" s="89"/>
      <c r="J14" s="89"/>
      <c r="K14" s="89"/>
      <c r="L14" s="90"/>
      <c r="M14" s="69"/>
      <c r="N14" s="69"/>
      <c r="O14" s="69"/>
    </row>
    <row r="15" spans="1:20" s="7" customFormat="1" ht="12.75" hidden="1" customHeight="1" x14ac:dyDescent="0.25">
      <c r="A15" s="69"/>
      <c r="B15" s="82" t="s">
        <v>4</v>
      </c>
      <c r="C15" s="83"/>
      <c r="D15" s="83"/>
      <c r="E15" s="83"/>
      <c r="F15" s="83"/>
      <c r="G15" s="91">
        <f>$A$39*(+F9-G42)/$D10</f>
        <v>0</v>
      </c>
      <c r="H15" s="91">
        <f>$A$39*(+H9-H42)/$D10</f>
        <v>0</v>
      </c>
      <c r="I15" s="91">
        <f>$A$39*(+I9-I42)/$D10</f>
        <v>0</v>
      </c>
      <c r="J15" s="91">
        <f>$A$39*(+J9-J42)/$D10</f>
        <v>0</v>
      </c>
      <c r="K15" s="91">
        <f>$A$39*(+K9-K42)/$D10</f>
        <v>0</v>
      </c>
      <c r="L15" s="92">
        <f>$A$39*(+L9-L42)/$D10</f>
        <v>0</v>
      </c>
      <c r="M15" s="69"/>
      <c r="N15" s="69"/>
      <c r="O15" s="69"/>
    </row>
    <row r="16" spans="1:20" s="7" customFormat="1" ht="12.75" hidden="1" customHeight="1" x14ac:dyDescent="0.25">
      <c r="A16" s="69"/>
      <c r="B16" s="93" t="s">
        <v>10</v>
      </c>
      <c r="C16" s="83"/>
      <c r="D16" s="83"/>
      <c r="E16" s="83"/>
      <c r="F16" s="83"/>
      <c r="G16" s="69"/>
      <c r="H16" s="94">
        <f>IF($G$1=2,IF(H15&gt;=$M22,+$N22-H15,0),0)</f>
        <v>0</v>
      </c>
      <c r="I16" s="94">
        <f>IF($G$1=2,IF(AND(I15&gt;=$M23,I15&lt;$N23),+$N23-I15,0),IF($G$1=3,IF(AND(I15&gt;=$M22,I15&lt;$N23),+$N23-I15,0),0))</f>
        <v>0</v>
      </c>
      <c r="J16" s="94">
        <f>IF($G$1=2,IF(AND(J15&gt;=$M24,J15&lt;$N24),+$N24-J15,0),IF($G$1=3,IF(AND(J15&gt;=$M23,J15&lt;$N24),+$N24-J15,0),IF($G$1=4,IF(AND(J15&gt;=$M22,J15&lt;$N24),+$N24-J15,0),0)))</f>
        <v>0</v>
      </c>
      <c r="K16" s="94">
        <f>IF($G$1=2,IF(AND(K15&gt;=$M25,K15&lt;$N25),+$N25-K15,0),IF($G$1=3,IF(AND(K15&gt;=$M24,K15&lt;$N25),+$N25-K15,0),IF($G$1=4,IF(AND(K15&gt;=$M23,K15&lt;$N25),+$N25-K15,0),IF($G$1=5,IF(AND(K15&gt;=$M22,K15&lt;$N25),+$N25-K15,0),0))))</f>
        <v>0</v>
      </c>
      <c r="L16" s="95"/>
      <c r="M16" s="69"/>
      <c r="N16" s="69"/>
      <c r="O16" s="69"/>
    </row>
    <row r="17" spans="1:20" s="7" customFormat="1" ht="17.25" hidden="1" customHeight="1" thickBot="1" x14ac:dyDescent="0.3">
      <c r="A17" s="69"/>
      <c r="B17" s="93"/>
      <c r="C17" s="83"/>
      <c r="D17" s="83"/>
      <c r="E17" s="83"/>
      <c r="F17" s="83"/>
      <c r="G17" s="89"/>
      <c r="H17" s="89"/>
      <c r="I17" s="89"/>
      <c r="J17" s="89"/>
      <c r="K17" s="89"/>
      <c r="L17" s="90"/>
      <c r="M17" s="69"/>
      <c r="N17" s="69"/>
      <c r="O17" s="69"/>
    </row>
    <row r="18" spans="1:20" s="7" customFormat="1" ht="36.75" customHeight="1" thickBot="1" x14ac:dyDescent="0.3">
      <c r="A18" s="69"/>
      <c r="B18" s="152" t="s">
        <v>16</v>
      </c>
      <c r="C18" s="153"/>
      <c r="D18" s="153"/>
      <c r="E18" s="154"/>
      <c r="F18" s="155">
        <f>IF(F9=0,IF($D8=0,G15,""),G15+G16)</f>
        <v>0</v>
      </c>
      <c r="G18" s="156"/>
      <c r="H18" s="96">
        <f>IF(H9=0,IF($D8=0,H15,""),H15+H16)</f>
        <v>0</v>
      </c>
      <c r="I18" s="96">
        <f t="shared" ref="I18" si="1">IF(I9=0,IF($D8=0,I15,""),I15+I16)</f>
        <v>0</v>
      </c>
      <c r="J18" s="96">
        <f>IF(J9=0,IF($D8=0,J15,""),J15+J16)</f>
        <v>0</v>
      </c>
      <c r="K18" s="96">
        <f>IF(K9=0,IF($D8=0,K15,""),K15+K16)</f>
        <v>0</v>
      </c>
      <c r="L18" s="97">
        <f>IF(L9=0,IF($D8=0,L15,""),L15)</f>
        <v>0</v>
      </c>
      <c r="M18" s="69"/>
      <c r="N18" s="69"/>
      <c r="O18" s="69"/>
    </row>
    <row r="19" spans="1:20" s="7" customFormat="1" ht="19.5" customHeight="1" x14ac:dyDescent="0.3">
      <c r="A19" s="69"/>
      <c r="B19" s="9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20" ht="85.5" customHeight="1" x14ac:dyDescent="0.25">
      <c r="A20" s="57"/>
      <c r="B20" s="58"/>
      <c r="C20" s="57"/>
      <c r="D20" s="57"/>
      <c r="E20" s="57"/>
      <c r="F20" s="57"/>
      <c r="G20" s="57"/>
      <c r="H20" s="57"/>
      <c r="I20" s="57"/>
      <c r="J20" s="57"/>
      <c r="K20" s="57"/>
      <c r="L20" s="99"/>
      <c r="M20" s="59"/>
      <c r="N20" s="59"/>
      <c r="O20" s="100"/>
      <c r="P20" s="7"/>
      <c r="Q20" s="7"/>
      <c r="R20" s="7"/>
      <c r="S20" s="7"/>
      <c r="T20" s="7"/>
    </row>
    <row r="21" spans="1:20" ht="13.2" x14ac:dyDescent="0.25">
      <c r="A21" s="57"/>
      <c r="B21" s="58"/>
      <c r="C21" s="57"/>
      <c r="D21" s="57"/>
      <c r="E21" s="57"/>
      <c r="F21" s="57"/>
      <c r="G21" s="57"/>
      <c r="H21" s="57"/>
      <c r="I21" s="57"/>
      <c r="J21" s="57"/>
      <c r="K21" s="57"/>
      <c r="L21" s="99"/>
      <c r="M21" s="59"/>
      <c r="N21" s="101">
        <v>0.16</v>
      </c>
      <c r="O21" s="99"/>
    </row>
    <row r="22" spans="1:20" ht="13.2" x14ac:dyDescent="0.25">
      <c r="A22" s="57"/>
      <c r="B22" s="58"/>
      <c r="C22" s="57"/>
      <c r="D22" s="57"/>
      <c r="E22" s="57"/>
      <c r="F22" s="57"/>
      <c r="G22" s="57"/>
      <c r="H22" s="57"/>
      <c r="I22" s="57"/>
      <c r="J22" s="57"/>
      <c r="K22" s="57"/>
      <c r="L22" s="99"/>
      <c r="M22" s="101">
        <f>1/(7-G1)-0.0001</f>
        <v>0.16656666666666667</v>
      </c>
      <c r="N22" s="101">
        <v>0.33</v>
      </c>
      <c r="O22" s="99"/>
    </row>
    <row r="23" spans="1:20" ht="13.2" x14ac:dyDescent="0.25">
      <c r="A23" s="57"/>
      <c r="B23" s="58"/>
      <c r="C23" s="57"/>
      <c r="D23" s="57"/>
      <c r="E23" s="57"/>
      <c r="F23" s="57"/>
      <c r="G23" s="57"/>
      <c r="H23" s="57"/>
      <c r="I23" s="57"/>
      <c r="J23" s="57"/>
      <c r="K23" s="57"/>
      <c r="L23" s="99"/>
      <c r="M23" s="101">
        <f>+M22*2</f>
        <v>0.33313333333333334</v>
      </c>
      <c r="N23" s="101">
        <v>0.5</v>
      </c>
      <c r="O23" s="99"/>
    </row>
    <row r="24" spans="1:20" ht="13.2" x14ac:dyDescent="0.25">
      <c r="A24" s="57"/>
      <c r="B24" s="58"/>
      <c r="C24" s="57"/>
      <c r="D24" s="57"/>
      <c r="E24" s="57"/>
      <c r="F24" s="57"/>
      <c r="G24" s="57"/>
      <c r="H24" s="57"/>
      <c r="I24" s="57"/>
      <c r="J24" s="57"/>
      <c r="K24" s="57"/>
      <c r="L24" s="99"/>
      <c r="M24" s="101">
        <f>+M22*3</f>
        <v>0.49970000000000003</v>
      </c>
      <c r="N24" s="101">
        <v>0.66</v>
      </c>
      <c r="O24" s="99"/>
    </row>
    <row r="25" spans="1:20" ht="13.2" x14ac:dyDescent="0.25">
      <c r="A25" s="57"/>
      <c r="B25" s="58"/>
      <c r="C25" s="57"/>
      <c r="D25" s="57"/>
      <c r="E25" s="57"/>
      <c r="F25" s="57"/>
      <c r="G25" s="57"/>
      <c r="H25" s="57"/>
      <c r="I25" s="57"/>
      <c r="J25" s="57"/>
      <c r="K25" s="57"/>
      <c r="L25" s="99"/>
      <c r="M25" s="101">
        <f>+M22*4</f>
        <v>0.66626666666666667</v>
      </c>
      <c r="N25" s="101">
        <v>0.83</v>
      </c>
      <c r="O25" s="99"/>
    </row>
    <row r="26" spans="1:20" ht="13.2" x14ac:dyDescent="0.25">
      <c r="A26" s="57"/>
      <c r="B26" s="58"/>
      <c r="C26" s="57"/>
      <c r="D26" s="57"/>
      <c r="E26" s="57"/>
      <c r="F26" s="57"/>
      <c r="G26" s="57"/>
      <c r="H26" s="57"/>
      <c r="I26" s="57"/>
      <c r="J26" s="57"/>
      <c r="K26" s="57"/>
      <c r="L26" s="99"/>
      <c r="M26" s="101"/>
      <c r="N26" s="101">
        <v>1</v>
      </c>
      <c r="O26" s="99"/>
    </row>
    <row r="27" spans="1:20" ht="13.2" x14ac:dyDescent="0.25">
      <c r="A27" s="57"/>
      <c r="B27" s="58"/>
      <c r="C27" s="57"/>
      <c r="D27" s="57"/>
      <c r="E27" s="57"/>
      <c r="F27" s="57"/>
      <c r="G27" s="57"/>
      <c r="H27" s="57"/>
      <c r="I27" s="57"/>
      <c r="J27" s="57"/>
      <c r="K27" s="57"/>
      <c r="L27" s="99"/>
      <c r="M27" s="59"/>
      <c r="N27" s="59"/>
      <c r="O27" s="99"/>
    </row>
    <row r="28" spans="1:20" ht="13.8" x14ac:dyDescent="0.25">
      <c r="A28" s="57"/>
      <c r="B28" s="58"/>
      <c r="C28" s="57"/>
      <c r="D28" s="57"/>
      <c r="E28" s="57"/>
      <c r="F28" s="57"/>
      <c r="G28" s="57"/>
      <c r="H28" s="57"/>
      <c r="I28" s="57"/>
      <c r="J28" s="57"/>
      <c r="K28" s="57"/>
      <c r="L28" s="102"/>
      <c r="M28" s="59"/>
      <c r="N28" s="59"/>
      <c r="O28" s="99"/>
    </row>
    <row r="29" spans="1:20" ht="30.75" customHeight="1" x14ac:dyDescent="0.25">
      <c r="A29" s="57"/>
      <c r="B29" s="58"/>
      <c r="C29" s="57"/>
      <c r="D29" s="57"/>
      <c r="E29" s="57"/>
      <c r="F29" s="57"/>
      <c r="G29" s="57"/>
      <c r="H29" s="57"/>
      <c r="I29" s="57"/>
      <c r="J29" s="57"/>
      <c r="K29" s="57"/>
      <c r="L29" s="103"/>
      <c r="M29" s="59">
        <f>IF(AND(K15&gt;=$M22,K15&lt;$N25),+$N25-K15,0)</f>
        <v>0</v>
      </c>
      <c r="N29" s="59"/>
      <c r="O29" s="99"/>
    </row>
    <row r="30" spans="1:20" ht="30.75" customHeight="1" x14ac:dyDescent="0.25">
      <c r="A30" s="57"/>
      <c r="B30" s="58"/>
      <c r="C30" s="57"/>
      <c r="D30" s="57"/>
      <c r="E30" s="57"/>
      <c r="F30" s="57"/>
      <c r="G30" s="57"/>
      <c r="H30" s="57"/>
      <c r="I30" s="57"/>
      <c r="J30" s="57"/>
      <c r="K30" s="57"/>
      <c r="L30" s="102"/>
      <c r="M30" s="99"/>
      <c r="N30" s="99"/>
      <c r="O30" s="99"/>
    </row>
    <row r="31" spans="1:20" ht="13.2" x14ac:dyDescent="0.25">
      <c r="A31" s="57"/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99"/>
      <c r="M31" s="99"/>
      <c r="N31" s="99"/>
      <c r="O31" s="99"/>
    </row>
    <row r="32" spans="1:20" ht="13.2" x14ac:dyDescent="0.25">
      <c r="A32" s="57"/>
      <c r="B32" s="58"/>
      <c r="C32" s="57"/>
      <c r="D32" s="57"/>
      <c r="E32" s="57"/>
      <c r="F32" s="57"/>
      <c r="G32" s="57"/>
      <c r="H32" s="57"/>
      <c r="I32" s="57"/>
      <c r="J32" s="57"/>
      <c r="K32" s="57"/>
      <c r="L32" s="99"/>
      <c r="M32" s="99"/>
      <c r="N32" s="99"/>
      <c r="O32" s="99"/>
    </row>
    <row r="33" spans="1:15" ht="13.2" x14ac:dyDescent="0.25">
      <c r="A33" s="57"/>
      <c r="B33" s="58"/>
      <c r="C33" s="57"/>
      <c r="D33" s="57"/>
      <c r="E33" s="57"/>
      <c r="F33" s="57"/>
      <c r="G33" s="57"/>
      <c r="H33" s="57"/>
      <c r="I33" s="57"/>
      <c r="J33" s="57"/>
      <c r="K33" s="57"/>
      <c r="L33" s="99"/>
      <c r="M33" s="99"/>
      <c r="N33" s="99"/>
      <c r="O33" s="99"/>
    </row>
    <row r="34" spans="1:15" ht="13.2" x14ac:dyDescent="0.25">
      <c r="A34" s="57"/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99"/>
      <c r="M34" s="99"/>
      <c r="N34" s="99"/>
      <c r="O34" s="99"/>
    </row>
    <row r="35" spans="1:15" ht="13.2" x14ac:dyDescent="0.25">
      <c r="A35" s="57"/>
      <c r="B35" s="58"/>
      <c r="C35" s="57"/>
      <c r="D35" s="57"/>
      <c r="E35" s="57"/>
      <c r="F35" s="57"/>
      <c r="G35" s="57"/>
      <c r="H35" s="57"/>
      <c r="I35" s="57"/>
      <c r="J35" s="57"/>
      <c r="K35" s="57"/>
      <c r="L35" s="99"/>
      <c r="M35" s="99"/>
      <c r="N35" s="99"/>
      <c r="O35" s="99"/>
    </row>
    <row r="36" spans="1:15" ht="13.2" x14ac:dyDescent="0.25">
      <c r="A36" s="57"/>
      <c r="B36" s="58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1:15" ht="13.2" x14ac:dyDescent="0.25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5" ht="13.2" x14ac:dyDescent="0.25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15" ht="13.2" x14ac:dyDescent="0.25">
      <c r="A39" s="104">
        <f>IF(D7&gt;D8,-1,1)</f>
        <v>1</v>
      </c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1:15" ht="13.2" x14ac:dyDescent="0.25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15" ht="13.2" x14ac:dyDescent="0.25">
      <c r="A41" s="57"/>
      <c r="B41" s="58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15" ht="13.8" x14ac:dyDescent="0.25">
      <c r="A42" s="57"/>
      <c r="B42" s="58"/>
      <c r="C42" s="57"/>
      <c r="D42" s="59"/>
      <c r="E42" s="59"/>
      <c r="F42" s="59"/>
      <c r="G42" s="105">
        <f>IF($G1&gt;1,0,$D7)</f>
        <v>0</v>
      </c>
      <c r="H42" s="105">
        <f>IF($G$1&gt;2,0,$D7)</f>
        <v>0</v>
      </c>
      <c r="I42" s="105">
        <f>IF($G1&gt;3,0,$D7)</f>
        <v>0</v>
      </c>
      <c r="J42" s="105">
        <f>IF($G1&gt;4,0,$D7)</f>
        <v>0</v>
      </c>
      <c r="K42" s="105">
        <f>IF($G1&gt;5,0,$D7)</f>
        <v>0</v>
      </c>
      <c r="L42" s="105">
        <f>+$D7</f>
        <v>0</v>
      </c>
      <c r="M42" s="59"/>
      <c r="N42" s="57"/>
      <c r="O42" s="57"/>
    </row>
    <row r="43" spans="1:15" ht="13.8" x14ac:dyDescent="0.25">
      <c r="A43" s="57"/>
      <c r="B43" s="58"/>
      <c r="C43" s="57"/>
      <c r="D43" s="59"/>
      <c r="E43" s="59"/>
      <c r="F43" s="59"/>
      <c r="G43" s="105">
        <f>IF(G1&gt;1,0,$D8)</f>
        <v>0</v>
      </c>
      <c r="H43" s="105">
        <f>IF($G$1&gt;2,0,$D8)</f>
        <v>0</v>
      </c>
      <c r="I43" s="105">
        <f>IF($G$1&gt;3,0,$D8)</f>
        <v>0</v>
      </c>
      <c r="J43" s="105">
        <f>IF($G$1&gt;4,0,$D8)</f>
        <v>0</v>
      </c>
      <c r="K43" s="105">
        <f>IF($G$1&gt;5,0,$D8)</f>
        <v>0</v>
      </c>
      <c r="L43" s="105">
        <f>+$D8</f>
        <v>0</v>
      </c>
      <c r="M43" s="59"/>
      <c r="N43" s="57"/>
      <c r="O43" s="57"/>
    </row>
    <row r="44" spans="1:15" ht="13.2" x14ac:dyDescent="0.25">
      <c r="A44" s="57"/>
      <c r="B44" s="58"/>
      <c r="C44" s="57"/>
      <c r="D44" s="57"/>
      <c r="E44" s="57"/>
      <c r="F44" s="57"/>
      <c r="G44" s="57"/>
      <c r="H44" s="106"/>
      <c r="I44" s="57"/>
      <c r="J44" s="57"/>
      <c r="K44" s="57"/>
      <c r="L44" s="57"/>
      <c r="M44" s="57"/>
      <c r="N44" s="57"/>
      <c r="O44" s="57"/>
    </row>
    <row r="45" spans="1:15" ht="13.2" x14ac:dyDescent="0.25">
      <c r="A45" s="57"/>
      <c r="B45" s="58"/>
      <c r="C45" s="57"/>
      <c r="D45" s="57"/>
      <c r="E45" s="57"/>
      <c r="F45" s="57"/>
      <c r="G45" s="57"/>
      <c r="H45" s="106"/>
      <c r="I45" s="57"/>
      <c r="J45" s="57"/>
      <c r="K45" s="57"/>
      <c r="L45" s="57"/>
      <c r="M45" s="57"/>
      <c r="N45" s="57"/>
      <c r="O45" s="57"/>
    </row>
    <row r="46" spans="1:15" ht="13.2" x14ac:dyDescent="0.25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5" ht="13.2" x14ac:dyDescent="0.25">
      <c r="A47" s="57"/>
      <c r="B47" s="58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1:15" ht="13.2" x14ac:dyDescent="0.25">
      <c r="A48" s="57"/>
      <c r="B48" s="5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107" t="s">
        <v>36</v>
      </c>
    </row>
    <row r="49" spans="1:15" ht="13.2" x14ac:dyDescent="0.25">
      <c r="A49" s="57"/>
      <c r="B49" s="5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</sheetData>
  <sheetProtection algorithmName="SHA-512" hashValue="6fDatUmGtzI9LRzvDiVKEPKBNr7VVxS9L/xxsHfjq+rVYHiYwcIFLUgaIXjbcuU/aQz2/wCP35zWv/BBqr4hpw==" saltValue="4RZvpbX0EqmcnSnR+O7wvw==" spinCount="100000" sheet="1" objects="1" scenarios="1" selectLockedCells="1"/>
  <mergeCells count="18">
    <mergeCell ref="L3:N4"/>
    <mergeCell ref="B6:C6"/>
    <mergeCell ref="D6:E6"/>
    <mergeCell ref="B7:C7"/>
    <mergeCell ref="D7:E7"/>
    <mergeCell ref="B3:C4"/>
    <mergeCell ref="D3:E4"/>
    <mergeCell ref="G3:H4"/>
    <mergeCell ref="I3:I4"/>
    <mergeCell ref="J3:J4"/>
    <mergeCell ref="K3:K4"/>
    <mergeCell ref="B9:E9"/>
    <mergeCell ref="F9:G9"/>
    <mergeCell ref="B18:E18"/>
    <mergeCell ref="F18:G18"/>
    <mergeCell ref="B8:C8"/>
    <mergeCell ref="D8:E8"/>
    <mergeCell ref="G8:L8"/>
  </mergeCells>
  <conditionalFormatting sqref="B21">
    <cfRule type="expression" dxfId="28" priority="11">
      <formula>"D6&gt;1"</formula>
    </cfRule>
  </conditionalFormatting>
  <conditionalFormatting sqref="F9">
    <cfRule type="expression" dxfId="27" priority="10">
      <formula>G1&gt;1</formula>
    </cfRule>
  </conditionalFormatting>
  <conditionalFormatting sqref="H9">
    <cfRule type="expression" dxfId="26" priority="9">
      <formula>G1&gt;2</formula>
    </cfRule>
  </conditionalFormatting>
  <conditionalFormatting sqref="I9">
    <cfRule type="expression" dxfId="25" priority="8">
      <formula>G1&gt;3</formula>
    </cfRule>
  </conditionalFormatting>
  <conditionalFormatting sqref="J9">
    <cfRule type="expression" dxfId="24" priority="7">
      <formula>G1&gt;4</formula>
    </cfRule>
  </conditionalFormatting>
  <conditionalFormatting sqref="K9">
    <cfRule type="expression" dxfId="23" priority="6">
      <formula>G1&gt;5</formula>
    </cfRule>
  </conditionalFormatting>
  <conditionalFormatting sqref="F18">
    <cfRule type="expression" dxfId="22" priority="5">
      <formula>G1&gt;1</formula>
    </cfRule>
  </conditionalFormatting>
  <conditionalFormatting sqref="H18">
    <cfRule type="expression" dxfId="21" priority="4">
      <formula>G1&gt;2</formula>
    </cfRule>
  </conditionalFormatting>
  <conditionalFormatting sqref="I18">
    <cfRule type="expression" dxfId="20" priority="3">
      <formula>G1&gt;3</formula>
    </cfRule>
  </conditionalFormatting>
  <conditionalFormatting sqref="J18">
    <cfRule type="expression" dxfId="19" priority="2">
      <formula>G1&gt;4</formula>
    </cfRule>
  </conditionalFormatting>
  <conditionalFormatting sqref="K18">
    <cfRule type="expression" dxfId="18" priority="1">
      <formula>G1&gt;5</formula>
    </cfRule>
  </conditionalFormatting>
  <dataValidations count="3">
    <dataValidation allowBlank="1" showInputMessage="1" showErrorMessage="1" promptTitle="Measure" prompt="Enter specifically what you are measuring.  For example, invitations to be made, reducing my debt, saving money, etc." sqref="L3:N4" xr:uid="{8243EE1A-C4C7-40BA-91AD-78ACF14168C6}"/>
    <dataValidation allowBlank="1" showErrorMessage="1" sqref="J3:J4 G3:H4" xr:uid="{18623C80-C22C-449E-BC78-E45A73840F89}"/>
    <dataValidation allowBlank="1" sqref="D6:E6" xr:uid="{7EEA3F5A-8616-4FBF-95C7-A50381DBEB2B}"/>
  </dataValidations>
  <printOptions horizontalCentered="1" verticalCentered="1"/>
  <pageMargins left="0.3" right="0.3" top="1.25" bottom="1.05" header="0.5" footer="0.79"/>
  <pageSetup scale="59" orientation="landscape" useFirstPageNumber="1" horizontalDpi="300" verticalDpi="300" r:id="rId1"/>
  <headerFooter alignWithMargins="0">
    <oddHeader>&amp;L&amp;G&amp;C&amp;"Garamond,Bold"&amp;24INFLUENCE ECOLOGY, LLC&amp;"Garamond,Regular"&amp;20
&amp;A Measure</oddHeader>
    <oddFooter>&amp;L&amp;F&amp;R&amp;K000000Copyright 2011-2019 Influence Ecology, LLC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80E2E-C245-4D18-8CDA-772F48FD4BDB}">
  <dimension ref="A1:XFC56"/>
  <sheetViews>
    <sheetView showGridLines="0" showRowColHeaders="0" tabSelected="1" showRuler="0" view="pageLayout" zoomScale="90" zoomScaleNormal="100" zoomScalePageLayoutView="90" workbookViewId="0">
      <selection activeCell="L9" sqref="L9"/>
    </sheetView>
  </sheetViews>
  <sheetFormatPr defaultColWidth="0" defaultRowHeight="13.2" zeroHeight="1" x14ac:dyDescent="0.25"/>
  <cols>
    <col min="1" max="1" width="10.44140625" style="4" customWidth="1"/>
    <col min="2" max="2" width="26.33203125" style="3" customWidth="1"/>
    <col min="3" max="3" width="3.109375" style="4" customWidth="1"/>
    <col min="4" max="4" width="12.6640625" style="4" bestFit="1" customWidth="1"/>
    <col min="5" max="5" width="2.88671875" style="4" customWidth="1"/>
    <col min="6" max="6" width="3.88671875" style="4" hidden="1" customWidth="1"/>
    <col min="7" max="12" width="21.33203125" style="4" customWidth="1"/>
    <col min="13" max="14" width="11.6640625" style="4" customWidth="1"/>
    <col min="15" max="15" width="11.44140625" style="4" customWidth="1"/>
    <col min="16" max="16" width="11.6640625" style="4" hidden="1" customWidth="1"/>
    <col min="17" max="16383" width="11.44140625" style="4" hidden="1"/>
    <col min="16384" max="16384" width="6.5546875" style="4" customWidth="1"/>
  </cols>
  <sheetData>
    <row r="1" spans="1:16" ht="27" customHeight="1" x14ac:dyDescent="0.25">
      <c r="A1" s="57"/>
      <c r="B1" s="58"/>
      <c r="C1" s="57"/>
      <c r="D1" s="57"/>
      <c r="E1" s="57"/>
      <c r="F1" s="57"/>
      <c r="G1" s="59">
        <f>+HEALTH!G1</f>
        <v>1</v>
      </c>
      <c r="H1" s="57"/>
      <c r="I1" s="57"/>
      <c r="J1" s="57"/>
      <c r="K1" s="57"/>
      <c r="L1" s="57"/>
      <c r="M1" s="57"/>
      <c r="N1" s="57"/>
      <c r="O1" s="57"/>
    </row>
    <row r="2" spans="1:16" ht="19.5" customHeight="1" x14ac:dyDescent="0.25">
      <c r="A2" s="57"/>
      <c r="B2" s="58"/>
      <c r="C2" s="57"/>
      <c r="D2" s="57"/>
      <c r="E2" s="57"/>
      <c r="F2" s="57"/>
      <c r="G2" s="108"/>
      <c r="H2" s="57"/>
      <c r="I2" s="57"/>
      <c r="J2" s="57"/>
      <c r="K2" s="57"/>
      <c r="L2" s="57"/>
      <c r="M2" s="57"/>
      <c r="N2" s="57"/>
      <c r="O2" s="57"/>
    </row>
    <row r="3" spans="1:16" ht="15" customHeight="1" x14ac:dyDescent="0.25">
      <c r="A3" s="57"/>
      <c r="B3" s="163"/>
      <c r="C3" s="163"/>
      <c r="D3" s="165" t="s">
        <v>6</v>
      </c>
      <c r="E3" s="165"/>
      <c r="F3" s="61"/>
      <c r="G3" s="167" t="str">
        <f>+HEALTH!G3</f>
        <v>Paul</v>
      </c>
      <c r="H3" s="167"/>
      <c r="I3" s="165" t="s">
        <v>7</v>
      </c>
      <c r="J3" s="169" t="str">
        <f>+HEALTH!J3</f>
        <v>MAP</v>
      </c>
      <c r="K3" s="165" t="s">
        <v>8</v>
      </c>
      <c r="L3" s="168" t="s">
        <v>19</v>
      </c>
      <c r="M3" s="168"/>
      <c r="N3" s="168"/>
      <c r="O3" s="57"/>
    </row>
    <row r="4" spans="1:16" ht="17.25" customHeight="1" thickBot="1" x14ac:dyDescent="0.3">
      <c r="A4" s="57"/>
      <c r="B4" s="164"/>
      <c r="C4" s="164"/>
      <c r="D4" s="173"/>
      <c r="E4" s="173"/>
      <c r="F4" s="62"/>
      <c r="G4" s="174"/>
      <c r="H4" s="174"/>
      <c r="I4" s="173"/>
      <c r="J4" s="175"/>
      <c r="K4" s="173"/>
      <c r="L4" s="168"/>
      <c r="M4" s="168"/>
      <c r="N4" s="168"/>
      <c r="O4" s="57"/>
    </row>
    <row r="5" spans="1:16" s="13" customFormat="1" ht="21" customHeight="1" thickBot="1" x14ac:dyDescent="0.3">
      <c r="A5" s="63"/>
      <c r="B5" s="64" t="s">
        <v>0</v>
      </c>
      <c r="C5" s="65"/>
      <c r="D5" s="66">
        <v>6</v>
      </c>
      <c r="E5" s="65"/>
      <c r="F5" s="65"/>
      <c r="G5" s="67" t="str">
        <f>+HEALTH!G5</f>
        <v>April 1 to 30</v>
      </c>
      <c r="H5" s="67" t="str">
        <f>+HEALTH!H5</f>
        <v>May 1 to 31</v>
      </c>
      <c r="I5" s="67" t="str">
        <f>+HEALTH!I5</f>
        <v>June 1 to 30</v>
      </c>
      <c r="J5" s="67" t="str">
        <f>+HEALTH!J5</f>
        <v>July 1 to 31</v>
      </c>
      <c r="K5" s="67" t="str">
        <f>+HEALTH!K5</f>
        <v>August 1 to 31</v>
      </c>
      <c r="L5" s="68" t="str">
        <f>+HEALTH!L5</f>
        <v>September 1 to 30</v>
      </c>
      <c r="M5" s="69"/>
      <c r="N5" s="69"/>
      <c r="O5" s="69"/>
      <c r="P5" s="7"/>
    </row>
    <row r="6" spans="1:16" s="13" customFormat="1" ht="26.25" customHeight="1" thickBot="1" x14ac:dyDescent="0.3">
      <c r="A6" s="63"/>
      <c r="B6" s="159" t="s">
        <v>20</v>
      </c>
      <c r="C6" s="160"/>
      <c r="D6" s="161" t="str">
        <f>TEXT(DATE(2000,+HEALTH!D6,1),"mmmm")</f>
        <v>April</v>
      </c>
      <c r="E6" s="162"/>
      <c r="F6" s="109"/>
      <c r="G6" s="110" t="s">
        <v>21</v>
      </c>
      <c r="H6" s="105"/>
      <c r="I6" s="105"/>
      <c r="J6" s="105"/>
      <c r="K6" s="105"/>
      <c r="L6" s="111"/>
      <c r="M6" s="69"/>
      <c r="N6" s="69"/>
      <c r="O6" s="73"/>
      <c r="P6" s="7"/>
    </row>
    <row r="7" spans="1:16" s="7" customFormat="1" ht="26.25" customHeight="1" thickBot="1" x14ac:dyDescent="0.3">
      <c r="A7" s="69"/>
      <c r="B7" s="157" t="s">
        <v>22</v>
      </c>
      <c r="C7" s="158"/>
      <c r="D7" s="171">
        <v>5000</v>
      </c>
      <c r="E7" s="172"/>
      <c r="F7" s="74"/>
      <c r="G7" s="110" t="s">
        <v>23</v>
      </c>
      <c r="H7" s="73"/>
      <c r="I7" s="73"/>
      <c r="J7" s="73"/>
      <c r="K7" s="73"/>
      <c r="L7" s="111"/>
      <c r="M7" s="69"/>
      <c r="N7" s="69"/>
      <c r="O7" s="69"/>
    </row>
    <row r="8" spans="1:16" s="7" customFormat="1" ht="26.25" customHeight="1" thickBot="1" x14ac:dyDescent="0.3">
      <c r="A8" s="69"/>
      <c r="B8" s="177"/>
      <c r="C8" s="178"/>
      <c r="D8" s="178"/>
      <c r="E8" s="179"/>
      <c r="F8" s="74"/>
      <c r="G8" s="180" t="s">
        <v>24</v>
      </c>
      <c r="H8" s="180"/>
      <c r="I8" s="180"/>
      <c r="J8" s="180"/>
      <c r="K8" s="180"/>
      <c r="L8" s="181"/>
      <c r="M8" s="69"/>
      <c r="N8" s="69"/>
      <c r="O8" s="69"/>
    </row>
    <row r="9" spans="1:16" s="7" customFormat="1" ht="36.75" customHeight="1" thickBot="1" x14ac:dyDescent="0.3">
      <c r="A9" s="69"/>
      <c r="B9" s="149" t="s">
        <v>25</v>
      </c>
      <c r="C9" s="150"/>
      <c r="D9" s="150"/>
      <c r="E9" s="151"/>
      <c r="F9" s="182">
        <v>1000</v>
      </c>
      <c r="G9" s="183"/>
      <c r="H9" s="54">
        <v>1000</v>
      </c>
      <c r="I9" s="54">
        <v>2000</v>
      </c>
      <c r="J9" s="54">
        <v>1000</v>
      </c>
      <c r="K9" s="54">
        <v>1</v>
      </c>
      <c r="L9" s="55">
        <v>1</v>
      </c>
      <c r="M9" s="69"/>
      <c r="N9" s="69"/>
      <c r="O9" s="69"/>
    </row>
    <row r="10" spans="1:16" s="7" customFormat="1" ht="36.75" customHeight="1" thickBot="1" x14ac:dyDescent="0.3">
      <c r="A10" s="69"/>
      <c r="B10" s="184" t="s">
        <v>26</v>
      </c>
      <c r="C10" s="185"/>
      <c r="D10" s="185"/>
      <c r="E10" s="186"/>
      <c r="F10" s="187">
        <f>+F9</f>
        <v>1000</v>
      </c>
      <c r="G10" s="188"/>
      <c r="H10" s="112">
        <f>+F10+H9</f>
        <v>2000</v>
      </c>
      <c r="I10" s="112">
        <f>+H10+I9</f>
        <v>4000</v>
      </c>
      <c r="J10" s="112">
        <f t="shared" ref="J10:K10" si="0">+I10+J9</f>
        <v>5000</v>
      </c>
      <c r="K10" s="112">
        <f t="shared" si="0"/>
        <v>5001</v>
      </c>
      <c r="L10" s="113">
        <f>+K10+L9</f>
        <v>5002</v>
      </c>
      <c r="M10" s="69"/>
      <c r="N10" s="69"/>
      <c r="O10" s="69"/>
    </row>
    <row r="11" spans="1:16" s="7" customFormat="1" ht="21" hidden="1" customHeight="1" x14ac:dyDescent="0.25">
      <c r="A11" s="69"/>
      <c r="B11" s="76"/>
      <c r="C11" s="77"/>
      <c r="D11" s="78"/>
      <c r="E11" s="79"/>
      <c r="F11" s="79"/>
      <c r="G11" s="80"/>
      <c r="H11" s="80"/>
      <c r="I11" s="80"/>
      <c r="J11" s="80"/>
      <c r="K11" s="80"/>
      <c r="L11" s="114"/>
      <c r="M11" s="69"/>
      <c r="N11" s="69"/>
      <c r="O11" s="69"/>
    </row>
    <row r="12" spans="1:16" s="7" customFormat="1" ht="12.75" hidden="1" customHeight="1" x14ac:dyDescent="0.25">
      <c r="A12" s="69"/>
      <c r="B12" s="82"/>
      <c r="C12" s="83"/>
      <c r="D12" s="79"/>
      <c r="E12" s="79"/>
      <c r="F12" s="79"/>
      <c r="G12" s="80"/>
      <c r="H12" s="80"/>
      <c r="I12" s="80"/>
      <c r="J12" s="80"/>
      <c r="K12" s="80"/>
      <c r="L12" s="114"/>
      <c r="M12" s="69"/>
      <c r="N12" s="69"/>
      <c r="O12" s="69"/>
    </row>
    <row r="13" spans="1:16" s="7" customFormat="1" ht="12.75" hidden="1" customHeight="1" x14ac:dyDescent="0.25">
      <c r="A13" s="69"/>
      <c r="B13" s="82" t="s">
        <v>2</v>
      </c>
      <c r="C13" s="83"/>
      <c r="D13" s="79"/>
      <c r="E13" s="79"/>
      <c r="F13" s="79"/>
      <c r="G13" s="80">
        <f>+G44</f>
        <v>833.33333333333337</v>
      </c>
      <c r="H13" s="80">
        <f>+H44+G13</f>
        <v>1666.6666666666667</v>
      </c>
      <c r="I13" s="80">
        <f t="shared" ref="I13:L13" si="1">+I44+H13</f>
        <v>2500</v>
      </c>
      <c r="J13" s="80">
        <f t="shared" si="1"/>
        <v>3333.3333333333335</v>
      </c>
      <c r="K13" s="80">
        <f t="shared" si="1"/>
        <v>4166.666666666667</v>
      </c>
      <c r="L13" s="80">
        <f t="shared" si="1"/>
        <v>5000</v>
      </c>
      <c r="M13" s="69"/>
      <c r="N13" s="69"/>
      <c r="O13" s="69"/>
    </row>
    <row r="14" spans="1:16" s="7" customFormat="1" ht="12.75" hidden="1" customHeight="1" x14ac:dyDescent="0.25">
      <c r="A14" s="69"/>
      <c r="B14" s="82" t="s">
        <v>3</v>
      </c>
      <c r="C14" s="84"/>
      <c r="D14" s="85"/>
      <c r="E14" s="85"/>
      <c r="F14" s="85"/>
      <c r="G14" s="86">
        <f>+F10</f>
        <v>1000</v>
      </c>
      <c r="H14" s="86">
        <f>+H10</f>
        <v>2000</v>
      </c>
      <c r="I14" s="86">
        <f t="shared" ref="I14:L14" si="2">+I10</f>
        <v>4000</v>
      </c>
      <c r="J14" s="86">
        <f t="shared" si="2"/>
        <v>5000</v>
      </c>
      <c r="K14" s="86">
        <f t="shared" si="2"/>
        <v>5001</v>
      </c>
      <c r="L14" s="86">
        <f t="shared" si="2"/>
        <v>5002</v>
      </c>
      <c r="M14" s="69"/>
      <c r="N14" s="69"/>
      <c r="O14" s="69"/>
    </row>
    <row r="15" spans="1:16" s="7" customFormat="1" ht="12.75" hidden="1" customHeight="1" x14ac:dyDescent="0.25">
      <c r="A15" s="69"/>
      <c r="B15" s="82"/>
      <c r="C15" s="83"/>
      <c r="D15" s="83"/>
      <c r="E15" s="83"/>
      <c r="F15" s="83"/>
      <c r="G15" s="88"/>
      <c r="H15" s="89"/>
      <c r="I15" s="89"/>
      <c r="J15" s="89"/>
      <c r="K15" s="89"/>
      <c r="L15" s="115"/>
      <c r="M15" s="69"/>
      <c r="N15" s="69"/>
      <c r="O15" s="69"/>
    </row>
    <row r="16" spans="1:16" s="7" customFormat="1" ht="12.75" hidden="1" customHeight="1" x14ac:dyDescent="0.25">
      <c r="A16" s="69"/>
      <c r="B16" s="82" t="s">
        <v>4</v>
      </c>
      <c r="C16" s="83"/>
      <c r="D16" s="83"/>
      <c r="E16" s="83"/>
      <c r="F16" s="83"/>
      <c r="G16" s="122">
        <f>IF(G13=0,0,G14/G13)</f>
        <v>1.2</v>
      </c>
      <c r="H16" s="122">
        <f>IF(H13=0,0,H14/H13)</f>
        <v>1.2</v>
      </c>
      <c r="I16" s="122">
        <f t="shared" ref="I16:L16" si="3">IF(I13=0,0,I14/I13)</f>
        <v>1.6</v>
      </c>
      <c r="J16" s="122">
        <f t="shared" si="3"/>
        <v>1.5</v>
      </c>
      <c r="K16" s="122">
        <f t="shared" si="3"/>
        <v>1.20024</v>
      </c>
      <c r="L16" s="122">
        <f t="shared" si="3"/>
        <v>1.0004</v>
      </c>
      <c r="M16" s="69"/>
      <c r="N16" s="69"/>
      <c r="O16" s="69"/>
    </row>
    <row r="17" spans="1:16" s="7" customFormat="1" ht="12.75" hidden="1" customHeight="1" x14ac:dyDescent="0.25">
      <c r="A17" s="69"/>
      <c r="B17" s="120"/>
      <c r="C17" s="83"/>
      <c r="D17" s="83"/>
      <c r="E17" s="83"/>
      <c r="F17" s="83"/>
      <c r="G17" s="73"/>
      <c r="H17" s="73"/>
      <c r="I17" s="73"/>
      <c r="J17" s="73"/>
      <c r="K17" s="73"/>
      <c r="L17" s="73"/>
      <c r="M17" s="69"/>
      <c r="N17" s="69"/>
      <c r="O17" s="69"/>
    </row>
    <row r="18" spans="1:16" s="7" customFormat="1" ht="17.25" hidden="1" customHeight="1" thickBot="1" x14ac:dyDescent="0.3">
      <c r="A18" s="69"/>
      <c r="B18" s="93"/>
      <c r="C18" s="83"/>
      <c r="D18" s="83"/>
      <c r="E18" s="83"/>
      <c r="F18" s="83"/>
      <c r="G18" s="89"/>
      <c r="H18" s="89"/>
      <c r="I18" s="89"/>
      <c r="J18" s="89"/>
      <c r="K18" s="89"/>
      <c r="L18" s="115"/>
      <c r="M18" s="69"/>
      <c r="N18" s="69"/>
      <c r="O18" s="69"/>
    </row>
    <row r="19" spans="1:16" s="7" customFormat="1" ht="36.75" customHeight="1" thickBot="1" x14ac:dyDescent="0.3">
      <c r="A19" s="69"/>
      <c r="B19" s="152" t="s">
        <v>16</v>
      </c>
      <c r="C19" s="153"/>
      <c r="D19" s="153"/>
      <c r="E19" s="154"/>
      <c r="F19" s="155">
        <f>IF(F9=0,IF($D7=0,G16,""),G16-1)</f>
        <v>0.19999999999999996</v>
      </c>
      <c r="G19" s="156"/>
      <c r="H19" s="96">
        <f>IF(H9=0,IF($D7=0,H16,""),H16-1)</f>
        <v>0.19999999999999996</v>
      </c>
      <c r="I19" s="96">
        <f>IF(I9=0,IF($D7=0,I16,""),I16-1)</f>
        <v>0.60000000000000009</v>
      </c>
      <c r="J19" s="96">
        <f>IF(J9=0,IF($D7=0,J16,""),J16-1)</f>
        <v>0.5</v>
      </c>
      <c r="K19" s="96">
        <f>IF(K9=0,IF($D7=0,K16,""),K16-1)</f>
        <v>0.20023999999999997</v>
      </c>
      <c r="L19" s="116">
        <f>IF(L9=0,IF($D7=0,L16,""),L16-1)</f>
        <v>3.9999999999995595E-4</v>
      </c>
      <c r="M19" s="69"/>
      <c r="N19" s="69"/>
      <c r="O19" s="69"/>
    </row>
    <row r="20" spans="1:16" s="7" customFormat="1" ht="19.5" customHeight="1" x14ac:dyDescent="0.3">
      <c r="A20" s="69"/>
      <c r="B20" s="98"/>
      <c r="C20" s="69"/>
      <c r="D20" s="69"/>
      <c r="E20" s="69"/>
      <c r="F20" s="69"/>
      <c r="G20" s="69"/>
      <c r="H20" s="69"/>
      <c r="I20" s="69"/>
      <c r="J20" s="69"/>
      <c r="K20" s="69"/>
      <c r="L20" s="100"/>
      <c r="M20" s="100"/>
      <c r="N20" s="100"/>
      <c r="O20" s="100"/>
    </row>
    <row r="21" spans="1:16" ht="66.75" customHeight="1" x14ac:dyDescent="0.25">
      <c r="A21" s="57"/>
      <c r="B21" s="58"/>
      <c r="C21" s="57"/>
      <c r="D21" s="57"/>
      <c r="E21" s="57"/>
      <c r="F21" s="57"/>
      <c r="G21" s="57"/>
      <c r="H21" s="57"/>
      <c r="I21" s="57"/>
      <c r="J21" s="57"/>
      <c r="K21" s="57"/>
      <c r="L21" s="99"/>
      <c r="M21" s="99"/>
      <c r="N21" s="99"/>
      <c r="O21" s="100"/>
      <c r="P21" s="7"/>
    </row>
    <row r="22" spans="1:16" x14ac:dyDescent="0.25">
      <c r="A22" s="57"/>
      <c r="B22" s="58"/>
      <c r="C22" s="57"/>
      <c r="D22" s="57"/>
      <c r="E22" s="57"/>
      <c r="F22" s="57"/>
      <c r="G22" s="57"/>
      <c r="H22" s="57"/>
      <c r="I22" s="57"/>
      <c r="J22" s="57"/>
      <c r="K22" s="57"/>
      <c r="L22" s="99"/>
      <c r="M22" s="99"/>
      <c r="N22" s="121"/>
      <c r="O22" s="99"/>
    </row>
    <row r="23" spans="1:16" x14ac:dyDescent="0.25">
      <c r="A23" s="57"/>
      <c r="B23" s="58"/>
      <c r="C23" s="57"/>
      <c r="D23" s="57"/>
      <c r="E23" s="57"/>
      <c r="F23" s="57"/>
      <c r="G23" s="57"/>
      <c r="H23" s="57"/>
      <c r="I23" s="57"/>
      <c r="J23" s="57"/>
      <c r="K23" s="57"/>
      <c r="L23" s="99"/>
      <c r="M23" s="121"/>
      <c r="N23" s="121"/>
      <c r="O23" s="99"/>
    </row>
    <row r="24" spans="1:16" x14ac:dyDescent="0.25">
      <c r="A24" s="57"/>
      <c r="B24" s="58"/>
      <c r="C24" s="57"/>
      <c r="D24" s="57"/>
      <c r="E24" s="57"/>
      <c r="F24" s="57"/>
      <c r="G24" s="57"/>
      <c r="H24" s="57"/>
      <c r="I24" s="57"/>
      <c r="J24" s="57"/>
      <c r="K24" s="57"/>
      <c r="L24" s="99"/>
      <c r="M24" s="121"/>
      <c r="N24" s="121"/>
      <c r="O24" s="99"/>
    </row>
    <row r="25" spans="1:16" x14ac:dyDescent="0.25">
      <c r="A25" s="57"/>
      <c r="B25" s="58"/>
      <c r="C25" s="57"/>
      <c r="D25" s="57"/>
      <c r="E25" s="57"/>
      <c r="F25" s="57"/>
      <c r="G25" s="57"/>
      <c r="H25" s="57"/>
      <c r="I25" s="57"/>
      <c r="J25" s="57"/>
      <c r="K25" s="57"/>
      <c r="L25" s="99"/>
      <c r="M25" s="121"/>
      <c r="N25" s="121"/>
      <c r="O25" s="99"/>
    </row>
    <row r="26" spans="1:16" x14ac:dyDescent="0.25">
      <c r="A26" s="57"/>
      <c r="B26" s="58"/>
      <c r="C26" s="57"/>
      <c r="D26" s="57"/>
      <c r="E26" s="57"/>
      <c r="F26" s="57"/>
      <c r="G26" s="57"/>
      <c r="H26" s="57"/>
      <c r="I26" s="57"/>
      <c r="J26" s="57"/>
      <c r="K26" s="57"/>
      <c r="L26" s="99"/>
      <c r="M26" s="121"/>
      <c r="N26" s="121"/>
      <c r="O26" s="99"/>
    </row>
    <row r="27" spans="1:16" x14ac:dyDescent="0.25">
      <c r="A27" s="57"/>
      <c r="B27" s="58"/>
      <c r="C27" s="57"/>
      <c r="D27" s="57"/>
      <c r="E27" s="57"/>
      <c r="F27" s="57"/>
      <c r="G27" s="57"/>
      <c r="H27" s="57"/>
      <c r="I27" s="57"/>
      <c r="J27" s="57"/>
      <c r="K27" s="57"/>
      <c r="L27" s="99"/>
      <c r="M27" s="121"/>
      <c r="N27" s="121"/>
      <c r="O27" s="99"/>
    </row>
    <row r="28" spans="1:16" x14ac:dyDescent="0.25">
      <c r="A28" s="57"/>
      <c r="B28" s="58"/>
      <c r="C28" s="57"/>
      <c r="D28" s="57"/>
      <c r="E28" s="57"/>
      <c r="F28" s="57"/>
      <c r="G28" s="57"/>
      <c r="H28" s="57"/>
      <c r="I28" s="57"/>
      <c r="J28" s="57"/>
      <c r="K28" s="57"/>
      <c r="L28" s="99"/>
      <c r="M28" s="99"/>
      <c r="N28" s="99"/>
      <c r="O28" s="99"/>
    </row>
    <row r="29" spans="1:16" ht="9.75" customHeight="1" x14ac:dyDescent="0.25">
      <c r="A29" s="57"/>
      <c r="B29" s="58"/>
      <c r="C29" s="57"/>
      <c r="D29" s="57"/>
      <c r="E29" s="57"/>
      <c r="F29" s="57"/>
      <c r="G29" s="57"/>
      <c r="H29" s="57"/>
      <c r="I29" s="57"/>
      <c r="J29" s="57"/>
      <c r="K29" s="57"/>
      <c r="L29" s="102"/>
      <c r="M29" s="99"/>
      <c r="N29" s="99"/>
      <c r="O29" s="99"/>
    </row>
    <row r="30" spans="1:16" ht="30.75" hidden="1" customHeight="1" x14ac:dyDescent="0.25">
      <c r="A30" s="57"/>
      <c r="B30" s="58"/>
      <c r="C30" s="57"/>
      <c r="D30" s="57"/>
      <c r="E30" s="57"/>
      <c r="F30" s="57"/>
      <c r="G30" s="57"/>
      <c r="H30" s="57"/>
      <c r="I30" s="57"/>
      <c r="J30" s="57"/>
      <c r="K30" s="57"/>
      <c r="L30" s="103"/>
      <c r="M30" s="99">
        <f>IF(AND(K16&gt;=$M23,K16&lt;$N26),+$N26-K16,0)</f>
        <v>0</v>
      </c>
      <c r="N30" s="99"/>
      <c r="O30" s="99"/>
    </row>
    <row r="31" spans="1:16" ht="18.75" customHeight="1" x14ac:dyDescent="0.25">
      <c r="A31" s="57"/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102"/>
      <c r="M31" s="99"/>
      <c r="N31" s="99"/>
      <c r="O31" s="99"/>
    </row>
    <row r="32" spans="1:16" x14ac:dyDescent="0.25">
      <c r="A32" s="57"/>
      <c r="B32" s="58"/>
      <c r="C32" s="57"/>
      <c r="D32" s="57"/>
      <c r="E32" s="57"/>
      <c r="F32" s="57"/>
      <c r="G32" s="57"/>
      <c r="H32" s="57"/>
      <c r="I32" s="57"/>
      <c r="J32" s="57"/>
      <c r="K32" s="57"/>
      <c r="L32" s="99"/>
      <c r="M32" s="99"/>
      <c r="N32" s="99"/>
      <c r="O32" s="99"/>
    </row>
    <row r="33" spans="1:15" x14ac:dyDescent="0.25">
      <c r="A33" s="57"/>
      <c r="B33" s="58"/>
      <c r="C33" s="57"/>
      <c r="D33" s="57"/>
      <c r="E33" s="57"/>
      <c r="F33" s="57"/>
      <c r="G33" s="57"/>
      <c r="H33" s="57"/>
      <c r="I33" s="57"/>
      <c r="J33" s="57"/>
      <c r="K33" s="57"/>
      <c r="L33" s="99"/>
      <c r="M33" s="99"/>
      <c r="N33" s="99"/>
      <c r="O33" s="99"/>
    </row>
    <row r="34" spans="1:15" x14ac:dyDescent="0.25">
      <c r="A34" s="57"/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99"/>
      <c r="M34" s="99"/>
      <c r="N34" s="99"/>
      <c r="O34" s="99"/>
    </row>
    <row r="35" spans="1:15" x14ac:dyDescent="0.25">
      <c r="A35" s="57"/>
      <c r="B35" s="58"/>
      <c r="C35" s="57"/>
      <c r="D35" s="57"/>
      <c r="E35" s="57"/>
      <c r="F35" s="57"/>
      <c r="G35" s="57"/>
      <c r="H35" s="57"/>
      <c r="I35" s="57"/>
      <c r="J35" s="57"/>
      <c r="K35" s="57"/>
      <c r="L35" s="99"/>
      <c r="M35" s="99"/>
      <c r="N35" s="99"/>
      <c r="O35" s="99"/>
    </row>
    <row r="36" spans="1:15" ht="19.5" hidden="1" customHeight="1" x14ac:dyDescent="0.25">
      <c r="A36" s="57"/>
      <c r="B36" s="58"/>
      <c r="C36" s="57"/>
      <c r="D36" s="57"/>
      <c r="E36" s="57"/>
      <c r="F36" s="57"/>
      <c r="G36" s="57"/>
      <c r="H36" s="57"/>
      <c r="I36" s="57"/>
      <c r="J36" s="57"/>
      <c r="K36" s="57"/>
      <c r="L36" s="99"/>
      <c r="M36" s="99"/>
      <c r="N36" s="99"/>
      <c r="O36" s="99"/>
    </row>
    <row r="37" spans="1:15" ht="12.75" hidden="1" customHeight="1" x14ac:dyDescent="0.25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5" ht="12.75" hidden="1" customHeight="1" x14ac:dyDescent="0.25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15" ht="12.75" customHeight="1" x14ac:dyDescent="0.25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1:15" ht="12.75" customHeight="1" x14ac:dyDescent="0.25">
      <c r="A40" s="104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15" x14ac:dyDescent="0.25">
      <c r="A41" s="57"/>
      <c r="B41" s="58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15" x14ac:dyDescent="0.25">
      <c r="A42" s="57"/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7"/>
    </row>
    <row r="43" spans="1:15" x14ac:dyDescent="0.25">
      <c r="A43" s="57"/>
      <c r="B43" s="58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ht="13.8" x14ac:dyDescent="0.25">
      <c r="A44" s="57"/>
      <c r="B44" s="58"/>
      <c r="C44" s="59"/>
      <c r="D44" s="59"/>
      <c r="E44" s="59"/>
      <c r="F44" s="59"/>
      <c r="G44" s="105">
        <f>IF(G1&gt;1,0,$D7/6)</f>
        <v>833.33333333333337</v>
      </c>
      <c r="H44" s="105">
        <f>IF($G$1&gt;2,0,$D7/(7-G1))</f>
        <v>833.33333333333337</v>
      </c>
      <c r="I44" s="105">
        <f>IF($G$1&gt;3,0,$D7/(7-G1))</f>
        <v>833.33333333333337</v>
      </c>
      <c r="J44" s="105">
        <f>IF($G$1&gt;4,0,$D7/(7-G1))</f>
        <v>833.33333333333337</v>
      </c>
      <c r="K44" s="105">
        <f>IF($G$1&gt;5,0,$D7/(7-G1))</f>
        <v>833.33333333333337</v>
      </c>
      <c r="L44" s="105">
        <f>+$D7/(7-G1)</f>
        <v>833.33333333333337</v>
      </c>
      <c r="M44" s="59"/>
      <c r="N44" s="59"/>
      <c r="O44" s="57"/>
    </row>
    <row r="45" spans="1:15" ht="12.75" hidden="1" customHeight="1" x14ac:dyDescent="0.25">
      <c r="A45" s="57"/>
      <c r="B45" s="58"/>
      <c r="C45" s="57"/>
      <c r="D45" s="57"/>
      <c r="E45" s="57"/>
      <c r="F45" s="57"/>
      <c r="G45" s="57"/>
      <c r="H45" s="106"/>
      <c r="I45" s="57"/>
      <c r="J45" s="57"/>
      <c r="K45" s="57"/>
      <c r="L45" s="57"/>
      <c r="M45" s="57"/>
      <c r="N45" s="57"/>
      <c r="O45" s="57"/>
    </row>
    <row r="46" spans="1:15" ht="12.75" hidden="1" customHeight="1" x14ac:dyDescent="0.25">
      <c r="A46" s="57"/>
      <c r="B46" s="58"/>
      <c r="C46" s="57"/>
      <c r="D46" s="57"/>
      <c r="E46" s="57"/>
      <c r="F46" s="57"/>
      <c r="G46" s="57"/>
      <c r="H46" s="106"/>
      <c r="I46" s="57"/>
      <c r="J46" s="57"/>
      <c r="K46" s="57"/>
      <c r="L46" s="57"/>
      <c r="M46" s="57"/>
      <c r="N46" s="57"/>
      <c r="O46" s="57"/>
    </row>
    <row r="47" spans="1:15" ht="12.75" customHeight="1" x14ac:dyDescent="0.25">
      <c r="A47" s="57"/>
      <c r="B47" s="176" t="s">
        <v>37</v>
      </c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57"/>
    </row>
    <row r="48" spans="1:15" ht="12.75" customHeight="1" x14ac:dyDescent="0.25">
      <c r="A48" s="57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57"/>
    </row>
    <row r="49" spans="1:15" ht="28.5" customHeight="1" x14ac:dyDescent="0.25">
      <c r="A49" s="57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57"/>
    </row>
    <row r="50" spans="1:15" ht="29.25" customHeight="1" x14ac:dyDescent="0.25">
      <c r="A50" s="57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57"/>
    </row>
    <row r="51" spans="1:15" x14ac:dyDescent="0.25">
      <c r="A51" s="57"/>
      <c r="B51" s="5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ht="17.25" customHeight="1" x14ac:dyDescent="0.25">
      <c r="A52" s="57"/>
      <c r="B52" s="58"/>
      <c r="C52" s="57"/>
      <c r="D52" s="57"/>
      <c r="E52" s="57"/>
      <c r="F52" s="57"/>
      <c r="G52" s="57"/>
      <c r="H52" s="57"/>
      <c r="I52" s="117" t="s">
        <v>28</v>
      </c>
      <c r="J52" s="56" t="s">
        <v>40</v>
      </c>
      <c r="K52" s="57"/>
      <c r="L52" s="57"/>
      <c r="M52" s="57"/>
      <c r="N52" s="57"/>
      <c r="O52" s="57"/>
    </row>
    <row r="53" spans="1:15" ht="17.25" customHeight="1" x14ac:dyDescent="0.25">
      <c r="A53" s="57"/>
      <c r="B53" s="118"/>
      <c r="C53" s="119"/>
      <c r="D53" s="119"/>
      <c r="E53" s="119"/>
      <c r="F53" s="119"/>
      <c r="G53" s="119"/>
      <c r="H53" s="119"/>
      <c r="I53" s="117" t="s">
        <v>27</v>
      </c>
      <c r="J53" s="56" t="s">
        <v>41</v>
      </c>
      <c r="K53" s="57"/>
      <c r="L53" s="57"/>
      <c r="M53" s="57"/>
      <c r="N53" s="57"/>
      <c r="O53" s="57"/>
    </row>
    <row r="54" spans="1:15" ht="18.75" customHeight="1" x14ac:dyDescent="0.25">
      <c r="A54" s="118"/>
      <c r="B54" s="58" t="s">
        <v>29</v>
      </c>
      <c r="C54" s="119"/>
      <c r="D54" s="119"/>
      <c r="E54" s="119"/>
      <c r="F54" s="119"/>
      <c r="G54" s="119"/>
      <c r="H54" s="119"/>
      <c r="I54" s="119"/>
      <c r="J54" s="57"/>
      <c r="K54" s="57"/>
      <c r="L54" s="57"/>
      <c r="M54" s="57"/>
      <c r="N54" s="57"/>
      <c r="O54" s="57"/>
    </row>
    <row r="55" spans="1:15" ht="19.5" customHeight="1" x14ac:dyDescent="0.25">
      <c r="A55" s="57"/>
      <c r="B55" s="5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107" t="s">
        <v>35</v>
      </c>
      <c r="O55" s="57"/>
    </row>
    <row r="56" spans="1:15" x14ac:dyDescent="0.25">
      <c r="A56" s="57"/>
      <c r="B56" s="58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</sheetData>
  <sheetProtection algorithmName="SHA-512" hashValue="zq+dwZ2XvIs/+XciQwb35LIN+X87RfMtb/sdT4iEh7XOwOlh3mzpnH0Cu1Kwadz59hrmqlZHVkXAjYOxeKrMwQ==" saltValue="uletw9wvggzW0zC4WRTtcg==" spinCount="100000" sheet="1" objects="1" scenarios="1" selectLockedCells="1"/>
  <mergeCells count="21">
    <mergeCell ref="B19:E19"/>
    <mergeCell ref="F19:G19"/>
    <mergeCell ref="B47:N50"/>
    <mergeCell ref="B8:C8"/>
    <mergeCell ref="D8:E8"/>
    <mergeCell ref="G8:L8"/>
    <mergeCell ref="B9:E9"/>
    <mergeCell ref="F9:G9"/>
    <mergeCell ref="B10:E10"/>
    <mergeCell ref="F10:G10"/>
    <mergeCell ref="L3:N4"/>
    <mergeCell ref="B6:C6"/>
    <mergeCell ref="D6:E6"/>
    <mergeCell ref="B7:C7"/>
    <mergeCell ref="D7:E7"/>
    <mergeCell ref="B3:C4"/>
    <mergeCell ref="D3:E4"/>
    <mergeCell ref="G3:H4"/>
    <mergeCell ref="I3:I4"/>
    <mergeCell ref="J3:J4"/>
    <mergeCell ref="K3:K4"/>
  </mergeCells>
  <conditionalFormatting sqref="H9">
    <cfRule type="expression" dxfId="17" priority="14">
      <formula>G1&gt;2</formula>
    </cfRule>
  </conditionalFormatting>
  <conditionalFormatting sqref="I9">
    <cfRule type="expression" dxfId="16" priority="13">
      <formula>G1&gt;3</formula>
    </cfRule>
  </conditionalFormatting>
  <conditionalFormatting sqref="J9">
    <cfRule type="expression" dxfId="15" priority="12">
      <formula>G1&gt;4</formula>
    </cfRule>
  </conditionalFormatting>
  <conditionalFormatting sqref="K9">
    <cfRule type="expression" dxfId="14" priority="16">
      <formula>G1&gt;5</formula>
    </cfRule>
  </conditionalFormatting>
  <conditionalFormatting sqref="F19">
    <cfRule type="expression" dxfId="13" priority="6">
      <formula>G1&gt;1</formula>
    </cfRule>
  </conditionalFormatting>
  <conditionalFormatting sqref="H19">
    <cfRule type="expression" dxfId="12" priority="9">
      <formula>G1&gt;2</formula>
    </cfRule>
  </conditionalFormatting>
  <conditionalFormatting sqref="I19">
    <cfRule type="expression" dxfId="11" priority="11">
      <formula>G1&gt;3</formula>
    </cfRule>
  </conditionalFormatting>
  <conditionalFormatting sqref="J19">
    <cfRule type="expression" dxfId="10" priority="10">
      <formula>G1&gt;4</formula>
    </cfRule>
  </conditionalFormatting>
  <conditionalFormatting sqref="K19">
    <cfRule type="expression" dxfId="9" priority="15">
      <formula>G1&gt;5</formula>
    </cfRule>
  </conditionalFormatting>
  <conditionalFormatting sqref="H9:H10 I9:K9">
    <cfRule type="expression" dxfId="8" priority="8">
      <formula>G1&gt;2</formula>
    </cfRule>
  </conditionalFormatting>
  <conditionalFormatting sqref="F9:G10">
    <cfRule type="expression" dxfId="7" priority="7">
      <formula>G1&gt;1</formula>
    </cfRule>
  </conditionalFormatting>
  <conditionalFormatting sqref="F10:G10">
    <cfRule type="expression" dxfId="6" priority="5">
      <formula>G1&gt;1</formula>
    </cfRule>
  </conditionalFormatting>
  <conditionalFormatting sqref="H10">
    <cfRule type="expression" dxfId="5" priority="4">
      <formula>G1&gt;2</formula>
    </cfRule>
  </conditionalFormatting>
  <conditionalFormatting sqref="I10">
    <cfRule type="expression" dxfId="4" priority="3">
      <formula>G1&gt;3</formula>
    </cfRule>
  </conditionalFormatting>
  <conditionalFormatting sqref="J10">
    <cfRule type="expression" dxfId="3" priority="2">
      <formula>G1&gt;4</formula>
    </cfRule>
  </conditionalFormatting>
  <conditionalFormatting sqref="K10">
    <cfRule type="expression" dxfId="2" priority="1">
      <formula>G1&gt;5</formula>
    </cfRule>
  </conditionalFormatting>
  <conditionalFormatting sqref="E7">
    <cfRule type="expression" dxfId="1" priority="17">
      <formula>#REF!&lt;&gt;"YES"</formula>
    </cfRule>
  </conditionalFormatting>
  <conditionalFormatting sqref="D7">
    <cfRule type="expression" dxfId="0" priority="18">
      <formula>J52&lt;&gt;"YES"</formula>
    </cfRule>
  </conditionalFormatting>
  <dataValidations count="3">
    <dataValidation allowBlank="1" sqref="D6:E6" xr:uid="{A2725BFE-9E38-4BC5-AA2F-F42BB9B5EC9A}"/>
    <dataValidation allowBlank="1" showErrorMessage="1" sqref="J3:J4 G3:H4" xr:uid="{BD0BC663-DA22-4641-AB8F-22A52CD2B10E}"/>
    <dataValidation allowBlank="1" showInputMessage="1" showErrorMessage="1" promptTitle="Measure" prompt="Enter what you are measuring:  Weight, Steps, Trips to Gym, etc." sqref="L3:N4" xr:uid="{2864586A-8CD5-495A-838A-5B2BC8BCD1A1}"/>
  </dataValidations>
  <printOptions horizontalCentered="1" verticalCentered="1"/>
  <pageMargins left="0.3" right="0.3" top="1.25" bottom="0.78530092592592593" header="0.5" footer="0.79"/>
  <pageSetup scale="59" orientation="landscape" useFirstPageNumber="1" horizontalDpi="300" verticalDpi="300" r:id="rId1"/>
  <headerFooter alignWithMargins="0">
    <oddHeader>&amp;L&amp;G&amp;C&amp;"Garamond,Bold"&amp;24INFLUENCE ECOLOGY, LLC&amp;"Garamond,Regular"&amp;20
&amp;A Measure</oddHeader>
    <oddFooter>&amp;L&amp;F&amp;R&amp;K000000Copyright 2011-2019 Influence Ecology, LLC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HEALTH</vt:lpstr>
      <vt:lpstr>MONEY</vt:lpstr>
      <vt:lpstr>INCOME</vt:lpstr>
      <vt:lpstr>HEALTH!Print_Area</vt:lpstr>
      <vt:lpstr>INCOME!Print_Area</vt:lpstr>
      <vt:lpstr>MONEY!Print_Area</vt:lpstr>
    </vt:vector>
  </TitlesOfParts>
  <Company>Pixel Brothers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Patterson</dc:creator>
  <cp:lastModifiedBy>Liz Smiley</cp:lastModifiedBy>
  <cp:lastPrinted>2018-11-30T19:44:57Z</cp:lastPrinted>
  <dcterms:created xsi:type="dcterms:W3CDTF">2011-11-20T17:07:14Z</dcterms:created>
  <dcterms:modified xsi:type="dcterms:W3CDTF">2021-03-31T00:06:25Z</dcterms:modified>
</cp:coreProperties>
</file>